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Y:\projects\62_2019_271\Submissions\FilesSubmission_20200312\Emissions\"/>
    </mc:Choice>
  </mc:AlternateContent>
  <xr:revisionPtr revIDLastSave="0" documentId="13_ncr:1_{FF2C981F-7E53-458A-94C1-263A0002B65E}" xr6:coauthVersionLast="44" xr6:coauthVersionMax="44" xr10:uidLastSave="{00000000-0000-0000-0000-000000000000}"/>
  <bookViews>
    <workbookView xWindow="11040" yWindow="300" windowWidth="15195" windowHeight="14370" firstSheet="1" activeTab="1" xr2:uid="{00000000-000D-0000-FFFF-FFFF00000000}"/>
  </bookViews>
  <sheets>
    <sheet name="EcologyLenzTests - MEDIAN" sheetId="12" r:id="rId1"/>
    <sheet name="HAP-TAP Median" sheetId="15" r:id="rId2"/>
    <sheet name="EcologyLenzTests - MAXIMUM" sheetId="16" r:id="rId3"/>
    <sheet name="HAP-TAP Maximum" sheetId="17" r:id="rId4"/>
    <sheet name="Comparison" sheetId="19" r:id="rId5"/>
    <sheet name="HAPList" sheetId="13" r:id="rId6"/>
    <sheet name="TAPList" sheetId="14"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35" i="15" l="1"/>
  <c r="Y35" i="15"/>
  <c r="G70" i="19" l="1"/>
  <c r="J70" i="19" s="1"/>
  <c r="M70" i="19" s="1"/>
  <c r="F70" i="19"/>
  <c r="I70" i="19" l="1"/>
  <c r="L70" i="19" s="1"/>
  <c r="G73" i="19"/>
  <c r="F73" i="19"/>
  <c r="Y63" i="16"/>
  <c r="X63" i="16"/>
  <c r="W63" i="16"/>
  <c r="V63" i="16"/>
  <c r="T63" i="16"/>
  <c r="S63" i="16"/>
  <c r="Q63" i="16"/>
  <c r="P63" i="16"/>
  <c r="O63" i="16"/>
  <c r="K58" i="17"/>
  <c r="J58" i="17"/>
  <c r="H58" i="17"/>
  <c r="G58" i="17"/>
  <c r="F58" i="17"/>
  <c r="D68" i="19"/>
  <c r="D66" i="19"/>
  <c r="D65" i="19"/>
  <c r="D63" i="19"/>
  <c r="D62" i="19"/>
  <c r="D61" i="19"/>
  <c r="D60" i="19"/>
  <c r="D49" i="19"/>
  <c r="D47" i="19"/>
  <c r="D46" i="19"/>
  <c r="D44" i="19"/>
  <c r="D42" i="19"/>
  <c r="D39" i="19"/>
  <c r="D37" i="19"/>
  <c r="D35" i="19"/>
  <c r="D34" i="19"/>
  <c r="D32" i="19"/>
  <c r="D30" i="19"/>
  <c r="D28" i="19"/>
  <c r="D26" i="19"/>
  <c r="D24" i="19"/>
  <c r="D21" i="19"/>
  <c r="D19" i="19"/>
  <c r="D14" i="19"/>
  <c r="D10" i="19"/>
  <c r="D9" i="19"/>
  <c r="D8" i="19"/>
  <c r="C68" i="19"/>
  <c r="C66" i="19"/>
  <c r="C65" i="19"/>
  <c r="C63" i="19"/>
  <c r="C62" i="19"/>
  <c r="C61" i="19"/>
  <c r="C60" i="19"/>
  <c r="C49" i="19"/>
  <c r="C47" i="19"/>
  <c r="C46" i="19"/>
  <c r="C44" i="19"/>
  <c r="C42" i="19"/>
  <c r="C39" i="19"/>
  <c r="C37" i="19"/>
  <c r="C35" i="19"/>
  <c r="C34" i="19"/>
  <c r="C32" i="19"/>
  <c r="C30" i="19"/>
  <c r="C28" i="19"/>
  <c r="C26" i="19"/>
  <c r="C24" i="19"/>
  <c r="C21" i="19"/>
  <c r="C19" i="19"/>
  <c r="C14" i="19"/>
  <c r="C10" i="19"/>
  <c r="C9" i="19"/>
  <c r="C8" i="19"/>
  <c r="Z63" i="16" l="1"/>
  <c r="AA63" i="16"/>
  <c r="AB63" i="16"/>
  <c r="AM63" i="16"/>
  <c r="AC63" i="16" l="1"/>
  <c r="C58" i="17"/>
  <c r="D58" i="17" s="1"/>
  <c r="AN63" i="16"/>
  <c r="AF63" i="16"/>
  <c r="AI63" i="16"/>
  <c r="AK63" i="16" s="1"/>
  <c r="Z33" i="17"/>
  <c r="Z32" i="17"/>
  <c r="Z31" i="17"/>
  <c r="Z30" i="17"/>
  <c r="X51" i="12"/>
  <c r="M58" i="17" l="1"/>
  <c r="N58" i="17"/>
  <c r="O58" i="17" s="1"/>
  <c r="Q58" i="17" s="1"/>
  <c r="T58" i="17"/>
  <c r="S58" i="17"/>
  <c r="Z33" i="15"/>
  <c r="Z32" i="15"/>
  <c r="Z31" i="15"/>
  <c r="Z30" i="15"/>
  <c r="U58" i="17" l="1"/>
  <c r="D73" i="19" s="1"/>
  <c r="J73" i="19" s="1"/>
  <c r="M73" i="19" s="1"/>
  <c r="O54" i="17"/>
  <c r="O53" i="17"/>
  <c r="O52" i="17"/>
  <c r="O51" i="17"/>
  <c r="O50" i="17"/>
  <c r="O49" i="17"/>
  <c r="O48" i="17"/>
  <c r="O54" i="15"/>
  <c r="O53" i="15"/>
  <c r="O52" i="15"/>
  <c r="O51" i="15"/>
  <c r="O50" i="15"/>
  <c r="O49" i="15"/>
  <c r="O48" i="15"/>
  <c r="O47" i="15"/>
  <c r="X1" i="16" l="1"/>
  <c r="X1" i="12"/>
  <c r="Z21" i="15" l="1"/>
  <c r="Z27" i="15" s="1"/>
  <c r="Z20" i="15"/>
  <c r="Z26" i="15" s="1"/>
  <c r="Z19" i="15"/>
  <c r="Z25" i="15" s="1"/>
  <c r="Z18" i="15"/>
  <c r="Z24" i="15" s="1"/>
  <c r="D69" i="19" l="1"/>
  <c r="C69" i="19"/>
  <c r="G69" i="19"/>
  <c r="F69" i="19"/>
  <c r="G68" i="19"/>
  <c r="J68" i="19" s="1"/>
  <c r="M68" i="19" s="1"/>
  <c r="F68" i="19"/>
  <c r="G67" i="19"/>
  <c r="J67" i="19" s="1"/>
  <c r="M67" i="19" s="1"/>
  <c r="F67" i="19"/>
  <c r="G66" i="19"/>
  <c r="I66" i="19" s="1"/>
  <c r="L66" i="19" s="1"/>
  <c r="F66" i="19"/>
  <c r="G65" i="19"/>
  <c r="J65" i="19" s="1"/>
  <c r="M65" i="19" s="1"/>
  <c r="F65" i="19"/>
  <c r="G64" i="19"/>
  <c r="F64" i="19"/>
  <c r="G63" i="19"/>
  <c r="F63" i="19"/>
  <c r="G62" i="19"/>
  <c r="J62" i="19" s="1"/>
  <c r="M62" i="19" s="1"/>
  <c r="F62" i="19"/>
  <c r="G61" i="19"/>
  <c r="I61" i="19" s="1"/>
  <c r="L61" i="19" s="1"/>
  <c r="F61" i="19"/>
  <c r="G60" i="19"/>
  <c r="I60" i="19" s="1"/>
  <c r="L60" i="19" s="1"/>
  <c r="F60" i="19"/>
  <c r="G59" i="19"/>
  <c r="F59" i="19"/>
  <c r="G58" i="19"/>
  <c r="J58" i="19" s="1"/>
  <c r="M58" i="19" s="1"/>
  <c r="F58" i="19"/>
  <c r="G57" i="19"/>
  <c r="I57" i="19" s="1"/>
  <c r="L57" i="19" s="1"/>
  <c r="F57" i="19"/>
  <c r="G56" i="19"/>
  <c r="F56" i="19"/>
  <c r="G55" i="19"/>
  <c r="F55" i="19"/>
  <c r="G54" i="19"/>
  <c r="F54" i="19"/>
  <c r="G53" i="19"/>
  <c r="F53" i="19"/>
  <c r="G52" i="19"/>
  <c r="F52" i="19"/>
  <c r="G51" i="19"/>
  <c r="F51" i="19"/>
  <c r="G50" i="19"/>
  <c r="F50" i="19"/>
  <c r="G49" i="19"/>
  <c r="F49" i="19"/>
  <c r="G48" i="19"/>
  <c r="J48" i="19" s="1"/>
  <c r="M48" i="19" s="1"/>
  <c r="F48" i="19"/>
  <c r="G47" i="19"/>
  <c r="F47" i="19"/>
  <c r="G46" i="19"/>
  <c r="F46" i="19"/>
  <c r="G45" i="19"/>
  <c r="I45" i="19" s="1"/>
  <c r="L45" i="19" s="1"/>
  <c r="F45" i="19"/>
  <c r="G44" i="19"/>
  <c r="F44" i="19"/>
  <c r="G43" i="19"/>
  <c r="F43" i="19"/>
  <c r="G42" i="19"/>
  <c r="J42" i="19" s="1"/>
  <c r="M42" i="19" s="1"/>
  <c r="F42" i="19"/>
  <c r="G41" i="19"/>
  <c r="I41" i="19" s="1"/>
  <c r="L41" i="19" s="1"/>
  <c r="F41" i="19"/>
  <c r="G40" i="19"/>
  <c r="F40" i="19"/>
  <c r="G39" i="19"/>
  <c r="F39" i="19"/>
  <c r="G38" i="19"/>
  <c r="J38" i="19" s="1"/>
  <c r="M38" i="19" s="1"/>
  <c r="F38" i="19"/>
  <c r="G37" i="19"/>
  <c r="I37" i="19" s="1"/>
  <c r="L37" i="19" s="1"/>
  <c r="F37" i="19"/>
  <c r="G36" i="19"/>
  <c r="F36" i="19"/>
  <c r="G35" i="19"/>
  <c r="F35" i="19"/>
  <c r="G34" i="19"/>
  <c r="J34" i="19" s="1"/>
  <c r="M34" i="19" s="1"/>
  <c r="F34" i="19"/>
  <c r="G33" i="19"/>
  <c r="F33" i="19"/>
  <c r="G32" i="19"/>
  <c r="I32" i="19" s="1"/>
  <c r="L32" i="19" s="1"/>
  <c r="F32" i="19"/>
  <c r="G31" i="19"/>
  <c r="F31" i="19"/>
  <c r="G30" i="19"/>
  <c r="F30" i="19"/>
  <c r="G29" i="19"/>
  <c r="J29" i="19" s="1"/>
  <c r="M29" i="19" s="1"/>
  <c r="F29" i="19"/>
  <c r="G28" i="19"/>
  <c r="I28" i="19" s="1"/>
  <c r="L28" i="19" s="1"/>
  <c r="F28" i="19"/>
  <c r="G27" i="19"/>
  <c r="F27" i="19"/>
  <c r="G26" i="19"/>
  <c r="F26" i="19"/>
  <c r="G25" i="19"/>
  <c r="J25" i="19" s="1"/>
  <c r="M25" i="19" s="1"/>
  <c r="F25" i="19"/>
  <c r="G24" i="19"/>
  <c r="I24" i="19" s="1"/>
  <c r="L24" i="19" s="1"/>
  <c r="F24" i="19"/>
  <c r="G23" i="19"/>
  <c r="F23" i="19"/>
  <c r="G22" i="19"/>
  <c r="F22" i="19"/>
  <c r="G21" i="19"/>
  <c r="J21" i="19" s="1"/>
  <c r="M21" i="19" s="1"/>
  <c r="F21" i="19"/>
  <c r="G20" i="19"/>
  <c r="F20" i="19"/>
  <c r="G19" i="19"/>
  <c r="I19" i="19" s="1"/>
  <c r="L19" i="19" s="1"/>
  <c r="F19" i="19"/>
  <c r="G18" i="19"/>
  <c r="I18" i="19" s="1"/>
  <c r="L18" i="19" s="1"/>
  <c r="F18" i="19"/>
  <c r="G17" i="19"/>
  <c r="F17" i="19"/>
  <c r="G16" i="19"/>
  <c r="J16" i="19" s="1"/>
  <c r="M16" i="19" s="1"/>
  <c r="F16" i="19"/>
  <c r="G15" i="19"/>
  <c r="F15" i="19"/>
  <c r="G14" i="19"/>
  <c r="I14" i="19" s="1"/>
  <c r="L14" i="19" s="1"/>
  <c r="F14" i="19"/>
  <c r="G13" i="19"/>
  <c r="F13" i="19"/>
  <c r="G12" i="19"/>
  <c r="F12" i="19"/>
  <c r="G11" i="19"/>
  <c r="F11" i="19"/>
  <c r="G10" i="19"/>
  <c r="F10" i="19"/>
  <c r="G9" i="19"/>
  <c r="F9" i="19"/>
  <c r="G8" i="19"/>
  <c r="J8" i="19" s="1"/>
  <c r="M8" i="19" s="1"/>
  <c r="F8" i="19"/>
  <c r="G7" i="19"/>
  <c r="F7" i="19"/>
  <c r="G6" i="19"/>
  <c r="I6" i="19" s="1"/>
  <c r="L6" i="19" s="1"/>
  <c r="F6" i="19"/>
  <c r="G5" i="19"/>
  <c r="F5" i="19"/>
  <c r="G4" i="19"/>
  <c r="F4" i="19"/>
  <c r="T35" i="16"/>
  <c r="J35" i="16"/>
  <c r="T35" i="12"/>
  <c r="I68" i="19" l="1"/>
  <c r="L68" i="19" s="1"/>
  <c r="J19" i="19"/>
  <c r="M19" i="19" s="1"/>
  <c r="J23" i="19"/>
  <c r="M23" i="19" s="1"/>
  <c r="J27" i="19"/>
  <c r="M27" i="19" s="1"/>
  <c r="J31" i="19"/>
  <c r="M31" i="19" s="1"/>
  <c r="J37" i="19"/>
  <c r="M37" i="19" s="1"/>
  <c r="I65" i="19"/>
  <c r="L65" i="19" s="1"/>
  <c r="I46" i="19"/>
  <c r="L46" i="19" s="1"/>
  <c r="J46" i="19"/>
  <c r="M46" i="19" s="1"/>
  <c r="I10" i="19"/>
  <c r="L10" i="19" s="1"/>
  <c r="J24" i="19"/>
  <c r="M24" i="19" s="1"/>
  <c r="J28" i="19"/>
  <c r="M28" i="19" s="1"/>
  <c r="J32" i="19"/>
  <c r="M32" i="19" s="1"/>
  <c r="I44" i="19"/>
  <c r="L44" i="19" s="1"/>
  <c r="I58" i="19"/>
  <c r="L58" i="19" s="1"/>
  <c r="I47" i="19"/>
  <c r="L47" i="19" s="1"/>
  <c r="J47" i="19"/>
  <c r="M47" i="19" s="1"/>
  <c r="J10" i="19"/>
  <c r="M10" i="19" s="1"/>
  <c r="I40" i="19"/>
  <c r="L40" i="19" s="1"/>
  <c r="J45" i="19"/>
  <c r="M45" i="19" s="1"/>
  <c r="I59" i="19"/>
  <c r="L59" i="19" s="1"/>
  <c r="I62" i="19"/>
  <c r="L62" i="19" s="1"/>
  <c r="I67" i="19"/>
  <c r="L67" i="19" s="1"/>
  <c r="I17" i="19"/>
  <c r="L17" i="19" s="1"/>
  <c r="I23" i="19"/>
  <c r="L23" i="19" s="1"/>
  <c r="I27" i="19"/>
  <c r="L27" i="19" s="1"/>
  <c r="I31" i="19"/>
  <c r="L31" i="19" s="1"/>
  <c r="I36" i="19"/>
  <c r="L36" i="19" s="1"/>
  <c r="J41" i="19"/>
  <c r="M41" i="19" s="1"/>
  <c r="I49" i="19"/>
  <c r="L49" i="19" s="1"/>
  <c r="J60" i="19"/>
  <c r="M60" i="19" s="1"/>
  <c r="I63" i="19"/>
  <c r="L63" i="19" s="1"/>
  <c r="I69" i="19"/>
  <c r="L69" i="19" s="1"/>
  <c r="J69" i="19"/>
  <c r="M69" i="19" s="1"/>
  <c r="J66" i="19"/>
  <c r="M66" i="19" s="1"/>
  <c r="J57" i="19"/>
  <c r="M57" i="19" s="1"/>
  <c r="J61" i="19"/>
  <c r="M61" i="19" s="1"/>
  <c r="J59" i="19"/>
  <c r="M59" i="19" s="1"/>
  <c r="J63" i="19"/>
  <c r="M63" i="19" s="1"/>
  <c r="I52" i="19"/>
  <c r="L52" i="19" s="1"/>
  <c r="J52" i="19"/>
  <c r="M52" i="19" s="1"/>
  <c r="I48" i="19"/>
  <c r="L48" i="19" s="1"/>
  <c r="J49" i="19"/>
  <c r="M49" i="19" s="1"/>
  <c r="I35" i="19"/>
  <c r="L35" i="19" s="1"/>
  <c r="J36" i="19"/>
  <c r="M36" i="19" s="1"/>
  <c r="I39" i="19"/>
  <c r="L39" i="19" s="1"/>
  <c r="J40" i="19"/>
  <c r="M40" i="19" s="1"/>
  <c r="I43" i="19"/>
  <c r="L43" i="19" s="1"/>
  <c r="J44" i="19"/>
  <c r="M44" i="19" s="1"/>
  <c r="I34" i="19"/>
  <c r="L34" i="19" s="1"/>
  <c r="J35" i="19"/>
  <c r="M35" i="19" s="1"/>
  <c r="I38" i="19"/>
  <c r="L38" i="19" s="1"/>
  <c r="J39" i="19"/>
  <c r="M39" i="19" s="1"/>
  <c r="I42" i="19"/>
  <c r="L42" i="19" s="1"/>
  <c r="J43" i="19"/>
  <c r="M43" i="19" s="1"/>
  <c r="I26" i="19"/>
  <c r="L26" i="19" s="1"/>
  <c r="I21" i="19"/>
  <c r="L21" i="19" s="1"/>
  <c r="J22" i="19"/>
  <c r="M22" i="19" s="1"/>
  <c r="I25" i="19"/>
  <c r="L25" i="19" s="1"/>
  <c r="J26" i="19"/>
  <c r="M26" i="19" s="1"/>
  <c r="I29" i="19"/>
  <c r="L29" i="19" s="1"/>
  <c r="J30" i="19"/>
  <c r="M30" i="19" s="1"/>
  <c r="I22" i="19"/>
  <c r="L22" i="19" s="1"/>
  <c r="I30" i="19"/>
  <c r="L30" i="19" s="1"/>
  <c r="J18" i="19"/>
  <c r="M18" i="19" s="1"/>
  <c r="I16" i="19"/>
  <c r="L16" i="19" s="1"/>
  <c r="J17" i="19"/>
  <c r="M17" i="19" s="1"/>
  <c r="J14" i="19"/>
  <c r="M14" i="19" s="1"/>
  <c r="I9" i="19"/>
  <c r="L9" i="19" s="1"/>
  <c r="I8" i="19"/>
  <c r="L8" i="19" s="1"/>
  <c r="J9" i="19"/>
  <c r="M9" i="19" s="1"/>
  <c r="J6" i="19"/>
  <c r="M6" i="19" s="1"/>
  <c r="J35" i="12" l="1"/>
  <c r="Z21" i="17" l="1"/>
  <c r="Z27" i="17" s="1"/>
  <c r="K54" i="17"/>
  <c r="J54" i="17"/>
  <c r="Q54" i="17" s="1"/>
  <c r="H54" i="17"/>
  <c r="G54" i="17"/>
  <c r="F54" i="17"/>
  <c r="K53" i="17"/>
  <c r="J53" i="17"/>
  <c r="Q53" i="17" s="1"/>
  <c r="H53" i="17"/>
  <c r="G53" i="17"/>
  <c r="F53" i="17"/>
  <c r="K52" i="17"/>
  <c r="J52" i="17"/>
  <c r="Q52" i="17" s="1"/>
  <c r="H52" i="17"/>
  <c r="G52" i="17"/>
  <c r="F52" i="17"/>
  <c r="K51" i="17"/>
  <c r="J51" i="17"/>
  <c r="Q51" i="17" s="1"/>
  <c r="H51" i="17"/>
  <c r="G51" i="17"/>
  <c r="F51" i="17"/>
  <c r="K50" i="17"/>
  <c r="J50" i="17"/>
  <c r="Q50" i="17" s="1"/>
  <c r="H50" i="17"/>
  <c r="G50" i="17"/>
  <c r="F50" i="17"/>
  <c r="K49" i="17"/>
  <c r="J49" i="17"/>
  <c r="Q49" i="17" s="1"/>
  <c r="H49" i="17"/>
  <c r="G49" i="17"/>
  <c r="F49" i="17"/>
  <c r="K48" i="17"/>
  <c r="J48" i="17"/>
  <c r="Q48" i="17" s="1"/>
  <c r="H48" i="17"/>
  <c r="G48" i="17"/>
  <c r="F48" i="17"/>
  <c r="K47" i="17"/>
  <c r="N47" i="17" s="1"/>
  <c r="J47" i="17"/>
  <c r="H47" i="17"/>
  <c r="G47" i="17"/>
  <c r="F47" i="17"/>
  <c r="K46" i="17"/>
  <c r="J46" i="17"/>
  <c r="H46" i="17"/>
  <c r="G46" i="17"/>
  <c r="F46" i="17"/>
  <c r="K45" i="17"/>
  <c r="J45" i="17"/>
  <c r="H45" i="17"/>
  <c r="G45" i="17"/>
  <c r="F45" i="17"/>
  <c r="K41" i="17"/>
  <c r="J41" i="17"/>
  <c r="H41" i="17"/>
  <c r="G41" i="17"/>
  <c r="F41" i="17"/>
  <c r="K40" i="17"/>
  <c r="M40" i="17" s="1"/>
  <c r="O40" i="17" s="1"/>
  <c r="J40" i="17"/>
  <c r="H40" i="17"/>
  <c r="G40" i="17"/>
  <c r="F40" i="17"/>
  <c r="K39" i="17"/>
  <c r="M39" i="17" s="1"/>
  <c r="O39" i="17" s="1"/>
  <c r="J39" i="17"/>
  <c r="H39" i="17"/>
  <c r="G39" i="17"/>
  <c r="F39" i="17"/>
  <c r="K38" i="17"/>
  <c r="M38" i="17" s="1"/>
  <c r="O38" i="17" s="1"/>
  <c r="J38" i="17"/>
  <c r="H38" i="17"/>
  <c r="G38" i="17"/>
  <c r="F38" i="17"/>
  <c r="K34" i="17"/>
  <c r="M34" i="17" s="1"/>
  <c r="J34" i="17"/>
  <c r="H34" i="17"/>
  <c r="G34" i="17"/>
  <c r="F34" i="17"/>
  <c r="K33" i="17"/>
  <c r="N33" i="17" s="1"/>
  <c r="J33" i="17"/>
  <c r="H33" i="17"/>
  <c r="G33" i="17"/>
  <c r="F33" i="17"/>
  <c r="K32" i="17"/>
  <c r="N32" i="17" s="1"/>
  <c r="J32" i="17"/>
  <c r="H32" i="17"/>
  <c r="G32" i="17"/>
  <c r="F32" i="17"/>
  <c r="K31" i="17"/>
  <c r="J31" i="17"/>
  <c r="H31" i="17"/>
  <c r="G31" i="17"/>
  <c r="F31" i="17"/>
  <c r="K30" i="17"/>
  <c r="N30" i="17" s="1"/>
  <c r="J30" i="17"/>
  <c r="H30" i="17"/>
  <c r="G30" i="17"/>
  <c r="F30" i="17"/>
  <c r="K29" i="17"/>
  <c r="J29" i="17"/>
  <c r="H29" i="17"/>
  <c r="G29" i="17"/>
  <c r="F29" i="17"/>
  <c r="K28" i="17"/>
  <c r="N28" i="17" s="1"/>
  <c r="J28" i="17"/>
  <c r="H28" i="17"/>
  <c r="G28" i="17"/>
  <c r="F28" i="17"/>
  <c r="K27" i="17"/>
  <c r="J27" i="17"/>
  <c r="H27" i="17"/>
  <c r="G27" i="17"/>
  <c r="F27" i="17"/>
  <c r="K26" i="17"/>
  <c r="J26" i="17"/>
  <c r="H26" i="17"/>
  <c r="G26" i="17"/>
  <c r="F26" i="17"/>
  <c r="K25" i="17"/>
  <c r="N25" i="17" s="1"/>
  <c r="J25" i="17"/>
  <c r="H25" i="17"/>
  <c r="G25" i="17"/>
  <c r="F25" i="17"/>
  <c r="K24" i="17"/>
  <c r="J24" i="17"/>
  <c r="H24" i="17"/>
  <c r="G24" i="17"/>
  <c r="F24" i="17"/>
  <c r="K23" i="17"/>
  <c r="J23" i="17"/>
  <c r="H23" i="17"/>
  <c r="G23" i="17"/>
  <c r="F23" i="17"/>
  <c r="K22" i="17"/>
  <c r="N22" i="17" s="1"/>
  <c r="J22" i="17"/>
  <c r="H22" i="17"/>
  <c r="G22" i="17"/>
  <c r="F22" i="17"/>
  <c r="K21" i="17"/>
  <c r="J21" i="17"/>
  <c r="H21" i="17"/>
  <c r="G21" i="17"/>
  <c r="F21" i="17"/>
  <c r="Z20" i="17"/>
  <c r="Z26" i="17" s="1"/>
  <c r="K20" i="17"/>
  <c r="J20" i="17"/>
  <c r="H20" i="17"/>
  <c r="G20" i="17"/>
  <c r="F20" i="17"/>
  <c r="Z19" i="17"/>
  <c r="Z25" i="17" s="1"/>
  <c r="K19" i="17"/>
  <c r="J19" i="17"/>
  <c r="H19" i="17"/>
  <c r="G19" i="17"/>
  <c r="F19" i="17"/>
  <c r="Z18" i="17"/>
  <c r="Z24" i="17" s="1"/>
  <c r="K18" i="17"/>
  <c r="N18" i="17" s="1"/>
  <c r="J18" i="17"/>
  <c r="H18" i="17"/>
  <c r="G18" i="17"/>
  <c r="F18" i="17"/>
  <c r="K17" i="17"/>
  <c r="N17" i="17" s="1"/>
  <c r="J17" i="17"/>
  <c r="H17" i="17"/>
  <c r="G17" i="17"/>
  <c r="F17" i="17"/>
  <c r="K16" i="17"/>
  <c r="J16" i="17"/>
  <c r="H16" i="17"/>
  <c r="G16" i="17"/>
  <c r="F16" i="17"/>
  <c r="K15" i="17"/>
  <c r="N15" i="17" s="1"/>
  <c r="J15" i="17"/>
  <c r="H15" i="17"/>
  <c r="G15" i="17"/>
  <c r="F15" i="17"/>
  <c r="K14" i="17"/>
  <c r="J14" i="17"/>
  <c r="H14" i="17"/>
  <c r="G14" i="17"/>
  <c r="F14" i="17"/>
  <c r="K13" i="17"/>
  <c r="J13" i="17"/>
  <c r="H13" i="17"/>
  <c r="G13" i="17"/>
  <c r="F13" i="17"/>
  <c r="K12" i="17"/>
  <c r="N12" i="17" s="1"/>
  <c r="J12" i="17"/>
  <c r="H12" i="17"/>
  <c r="G12" i="17"/>
  <c r="F12" i="17"/>
  <c r="K11" i="17"/>
  <c r="J11" i="17"/>
  <c r="H11" i="17"/>
  <c r="G11" i="17"/>
  <c r="F11" i="17"/>
  <c r="T60" i="16"/>
  <c r="AC60" i="16" s="1"/>
  <c r="S60" i="16"/>
  <c r="Z60" i="16" s="1"/>
  <c r="Q60" i="16"/>
  <c r="P60" i="16"/>
  <c r="O60" i="16"/>
  <c r="T59" i="16"/>
  <c r="AC59" i="16" s="1"/>
  <c r="S59" i="16"/>
  <c r="Z59" i="16" s="1"/>
  <c r="Q59" i="16"/>
  <c r="P59" i="16"/>
  <c r="AA59" i="16" s="1"/>
  <c r="O59" i="16"/>
  <c r="Z58" i="16"/>
  <c r="T58" i="16"/>
  <c r="AC58" i="16" s="1"/>
  <c r="AI58" i="16" s="1"/>
  <c r="AK58" i="16" s="1"/>
  <c r="S58" i="16"/>
  <c r="Q58" i="16"/>
  <c r="P58" i="16"/>
  <c r="AN58" i="16" s="1"/>
  <c r="O58" i="16"/>
  <c r="T57" i="16"/>
  <c r="AC57" i="16" s="1"/>
  <c r="S57" i="16"/>
  <c r="Z57" i="16" s="1"/>
  <c r="Q57" i="16"/>
  <c r="P57" i="16"/>
  <c r="AA57" i="16" s="1"/>
  <c r="O57" i="16"/>
  <c r="T56" i="16"/>
  <c r="AC56" i="16" s="1"/>
  <c r="AI56" i="16" s="1"/>
  <c r="S56" i="16"/>
  <c r="Z56" i="16" s="1"/>
  <c r="Q56" i="16"/>
  <c r="P56" i="16"/>
  <c r="AN56" i="16" s="1"/>
  <c r="O56" i="16"/>
  <c r="T55" i="16"/>
  <c r="AC55" i="16" s="1"/>
  <c r="S55" i="16"/>
  <c r="Z55" i="16" s="1"/>
  <c r="Q55" i="16"/>
  <c r="P55" i="16"/>
  <c r="AN55" i="16" s="1"/>
  <c r="O55" i="16"/>
  <c r="Z54" i="16"/>
  <c r="T54" i="16"/>
  <c r="AC54" i="16" s="1"/>
  <c r="AI54" i="16" s="1"/>
  <c r="S54" i="16"/>
  <c r="Q54" i="16"/>
  <c r="P54" i="16"/>
  <c r="AN54" i="16" s="1"/>
  <c r="O54" i="16"/>
  <c r="T53" i="16"/>
  <c r="AC53" i="16" s="1"/>
  <c r="S53" i="16"/>
  <c r="Q53" i="16"/>
  <c r="P53" i="16"/>
  <c r="O53" i="16"/>
  <c r="T52" i="16"/>
  <c r="S52" i="16"/>
  <c r="Q52" i="16"/>
  <c r="P52" i="16"/>
  <c r="O52" i="16"/>
  <c r="T51" i="16"/>
  <c r="S51" i="16"/>
  <c r="Q51" i="16"/>
  <c r="P51" i="16"/>
  <c r="O51" i="16"/>
  <c r="T44" i="16"/>
  <c r="S44" i="16"/>
  <c r="Q44" i="16"/>
  <c r="P44" i="16"/>
  <c r="O44" i="16"/>
  <c r="T43" i="16"/>
  <c r="AC43" i="16" s="1"/>
  <c r="S43" i="16"/>
  <c r="Z43" i="16" s="1"/>
  <c r="Q43" i="16"/>
  <c r="P43" i="16"/>
  <c r="AN43" i="16" s="1"/>
  <c r="O43" i="16"/>
  <c r="Z42" i="16"/>
  <c r="T42" i="16"/>
  <c r="AC42" i="16" s="1"/>
  <c r="AI42" i="16" s="1"/>
  <c r="S42" i="16"/>
  <c r="Q42" i="16"/>
  <c r="P42" i="16"/>
  <c r="O42" i="16"/>
  <c r="T41" i="16"/>
  <c r="AC41" i="16" s="1"/>
  <c r="S41" i="16"/>
  <c r="Q41" i="16"/>
  <c r="P41" i="16"/>
  <c r="O41" i="16"/>
  <c r="J33" i="16"/>
  <c r="C33" i="16"/>
  <c r="W57" i="16" s="1"/>
  <c r="C32" i="16"/>
  <c r="T31" i="16"/>
  <c r="T32" i="16" s="1"/>
  <c r="T34" i="16" s="1"/>
  <c r="T36" i="16" s="1"/>
  <c r="J31" i="16"/>
  <c r="J32" i="16" s="1"/>
  <c r="J34" i="16" s="1"/>
  <c r="T28" i="16"/>
  <c r="AC28" i="16" s="1"/>
  <c r="AF28" i="16" s="1"/>
  <c r="S28" i="16"/>
  <c r="Z28" i="16" s="1"/>
  <c r="Q28" i="16"/>
  <c r="P28" i="16"/>
  <c r="AM28" i="16" s="1"/>
  <c r="O28" i="16"/>
  <c r="T27" i="16"/>
  <c r="AC27" i="16" s="1"/>
  <c r="S27" i="16"/>
  <c r="Z27" i="16" s="1"/>
  <c r="Q27" i="16"/>
  <c r="P27" i="16"/>
  <c r="AN27" i="16" s="1"/>
  <c r="O27" i="16"/>
  <c r="T26" i="16"/>
  <c r="AC26" i="16" s="1"/>
  <c r="AF26" i="16" s="1"/>
  <c r="S26" i="16"/>
  <c r="Z26" i="16" s="1"/>
  <c r="Q26" i="16"/>
  <c r="P26" i="16"/>
  <c r="AN26" i="16" s="1"/>
  <c r="O26" i="16"/>
  <c r="T25" i="16"/>
  <c r="S25" i="16"/>
  <c r="Z25" i="16" s="1"/>
  <c r="Q25" i="16"/>
  <c r="P25" i="16"/>
  <c r="AA25" i="16" s="1"/>
  <c r="O25" i="16"/>
  <c r="T24" i="16"/>
  <c r="AC24" i="16" s="1"/>
  <c r="AF24" i="16" s="1"/>
  <c r="S24" i="16"/>
  <c r="Z24" i="16" s="1"/>
  <c r="Q24" i="16"/>
  <c r="P24" i="16"/>
  <c r="AM24" i="16" s="1"/>
  <c r="O24" i="16"/>
  <c r="T23" i="16"/>
  <c r="S23" i="16"/>
  <c r="Z23" i="16" s="1"/>
  <c r="Q23" i="16"/>
  <c r="P23" i="16"/>
  <c r="O23" i="16"/>
  <c r="T22" i="16"/>
  <c r="AC22" i="16" s="1"/>
  <c r="AI22" i="16" s="1"/>
  <c r="S22" i="16"/>
  <c r="Z22" i="16" s="1"/>
  <c r="Q22" i="16"/>
  <c r="P22" i="16"/>
  <c r="AM22" i="16" s="1"/>
  <c r="O22" i="16"/>
  <c r="T21" i="16"/>
  <c r="S21" i="16"/>
  <c r="Z21" i="16" s="1"/>
  <c r="Q21" i="16"/>
  <c r="P21" i="16"/>
  <c r="AA21" i="16" s="1"/>
  <c r="O21" i="16"/>
  <c r="T20" i="16"/>
  <c r="S20" i="16"/>
  <c r="Z20" i="16" s="1"/>
  <c r="Q20" i="16"/>
  <c r="P20" i="16"/>
  <c r="O20" i="16"/>
  <c r="T19" i="16"/>
  <c r="AC19" i="16" s="1"/>
  <c r="AI19" i="16" s="1"/>
  <c r="S19" i="16"/>
  <c r="Z19" i="16" s="1"/>
  <c r="Q19" i="16"/>
  <c r="P19" i="16"/>
  <c r="AA19" i="16" s="1"/>
  <c r="O19" i="16"/>
  <c r="T18" i="16"/>
  <c r="S18" i="16"/>
  <c r="Z18" i="16" s="1"/>
  <c r="Q18" i="16"/>
  <c r="P18" i="16"/>
  <c r="O18" i="16"/>
  <c r="T17" i="16"/>
  <c r="S17" i="16"/>
  <c r="Z17" i="16" s="1"/>
  <c r="Q17" i="16"/>
  <c r="P17" i="16"/>
  <c r="AA17" i="16" s="1"/>
  <c r="O17" i="16"/>
  <c r="T16" i="16"/>
  <c r="AC16" i="16" s="1"/>
  <c r="AI16" i="16" s="1"/>
  <c r="S16" i="16"/>
  <c r="Z16" i="16" s="1"/>
  <c r="Q16" i="16"/>
  <c r="P16" i="16"/>
  <c r="AM16" i="16" s="1"/>
  <c r="O16" i="16"/>
  <c r="Z15" i="16"/>
  <c r="T15" i="16"/>
  <c r="S15" i="16"/>
  <c r="Q15" i="16"/>
  <c r="P15" i="16"/>
  <c r="AA15" i="16" s="1"/>
  <c r="O15" i="16"/>
  <c r="T14" i="16"/>
  <c r="S14" i="16"/>
  <c r="Z14" i="16" s="1"/>
  <c r="Q14" i="16"/>
  <c r="P14" i="16"/>
  <c r="O14" i="16"/>
  <c r="T13" i="16"/>
  <c r="S13" i="16"/>
  <c r="Z13" i="16" s="1"/>
  <c r="Q13" i="16"/>
  <c r="P13" i="16"/>
  <c r="AA13" i="16" s="1"/>
  <c r="O13" i="16"/>
  <c r="T12" i="16"/>
  <c r="AC12" i="16" s="1"/>
  <c r="AI12" i="16" s="1"/>
  <c r="AK12" i="16" s="1"/>
  <c r="S12" i="16"/>
  <c r="Z12" i="16" s="1"/>
  <c r="Q12" i="16"/>
  <c r="P12" i="16"/>
  <c r="AM12" i="16" s="1"/>
  <c r="O12" i="16"/>
  <c r="T11" i="16"/>
  <c r="AC11" i="16" s="1"/>
  <c r="S11" i="16"/>
  <c r="Z11" i="16" s="1"/>
  <c r="Q11" i="16"/>
  <c r="P11" i="16"/>
  <c r="O11" i="16"/>
  <c r="T10" i="16"/>
  <c r="S10" i="16"/>
  <c r="Z10" i="16" s="1"/>
  <c r="Q10" i="16"/>
  <c r="P10" i="16"/>
  <c r="O10" i="16"/>
  <c r="T9" i="16"/>
  <c r="AC9" i="16" s="1"/>
  <c r="S9" i="16"/>
  <c r="Z9" i="16" s="1"/>
  <c r="Q9" i="16"/>
  <c r="P9" i="16"/>
  <c r="AN9" i="16" s="1"/>
  <c r="O9" i="16"/>
  <c r="T8" i="16"/>
  <c r="S8" i="16"/>
  <c r="Z8" i="16" s="1"/>
  <c r="Q8" i="16"/>
  <c r="P8" i="16"/>
  <c r="O8" i="16"/>
  <c r="T7" i="16"/>
  <c r="S7" i="16"/>
  <c r="Z7" i="16" s="1"/>
  <c r="Q7" i="16"/>
  <c r="P7" i="16"/>
  <c r="O7" i="16"/>
  <c r="Z6" i="16"/>
  <c r="T6" i="16"/>
  <c r="AC6" i="16" s="1"/>
  <c r="S6" i="16"/>
  <c r="Q6" i="16"/>
  <c r="P6" i="16"/>
  <c r="AA6" i="16" s="1"/>
  <c r="O6" i="16"/>
  <c r="T5" i="16"/>
  <c r="S5" i="16"/>
  <c r="Z5" i="16" s="1"/>
  <c r="Q5" i="16"/>
  <c r="P5" i="16"/>
  <c r="AN5" i="16" s="1"/>
  <c r="O5" i="16"/>
  <c r="K54" i="15"/>
  <c r="K53" i="15"/>
  <c r="K52" i="15"/>
  <c r="K51" i="15"/>
  <c r="K50" i="15"/>
  <c r="K49" i="15"/>
  <c r="K48" i="15"/>
  <c r="K47" i="15"/>
  <c r="K46" i="15"/>
  <c r="K45" i="15"/>
  <c r="K41" i="15"/>
  <c r="K40" i="15"/>
  <c r="M40" i="15" s="1"/>
  <c r="O40" i="15" s="1"/>
  <c r="K39" i="15"/>
  <c r="M39" i="15" s="1"/>
  <c r="O39" i="15" s="1"/>
  <c r="K38" i="15"/>
  <c r="M38" i="15" s="1"/>
  <c r="O38" i="15" s="1"/>
  <c r="Q38" i="15" s="1"/>
  <c r="K34" i="15"/>
  <c r="N34" i="15" s="1"/>
  <c r="K33" i="15"/>
  <c r="K32" i="15"/>
  <c r="M32" i="15" s="1"/>
  <c r="K31" i="15"/>
  <c r="K30" i="15"/>
  <c r="M30" i="15" s="1"/>
  <c r="K29" i="15"/>
  <c r="K28" i="15"/>
  <c r="N28" i="15" s="1"/>
  <c r="K27" i="15"/>
  <c r="K26" i="15"/>
  <c r="K25" i="15"/>
  <c r="N25" i="15" s="1"/>
  <c r="K24" i="15"/>
  <c r="K23" i="15"/>
  <c r="K22" i="15"/>
  <c r="N22" i="15" s="1"/>
  <c r="K21" i="15"/>
  <c r="K20" i="15"/>
  <c r="K19" i="15"/>
  <c r="K18" i="15"/>
  <c r="N18" i="15" s="1"/>
  <c r="K17" i="15"/>
  <c r="N17" i="15" s="1"/>
  <c r="K16" i="15"/>
  <c r="K15" i="15"/>
  <c r="N15" i="15" s="1"/>
  <c r="K14" i="15"/>
  <c r="K13" i="15"/>
  <c r="K12" i="15"/>
  <c r="M12" i="15" s="1"/>
  <c r="K11" i="15"/>
  <c r="J54" i="15"/>
  <c r="Q54" i="15" s="1"/>
  <c r="J53" i="15"/>
  <c r="Q53" i="15" s="1"/>
  <c r="J52" i="15"/>
  <c r="Q52" i="15" s="1"/>
  <c r="J51" i="15"/>
  <c r="Q51" i="15" s="1"/>
  <c r="J50" i="15"/>
  <c r="Q50" i="15" s="1"/>
  <c r="J49" i="15"/>
  <c r="Q49" i="15" s="1"/>
  <c r="J48" i="15"/>
  <c r="Q48" i="15" s="1"/>
  <c r="J47" i="15"/>
  <c r="Q47" i="15" s="1"/>
  <c r="J46" i="15"/>
  <c r="J45" i="15"/>
  <c r="J41" i="15"/>
  <c r="J40" i="15"/>
  <c r="J39" i="15"/>
  <c r="J38" i="15"/>
  <c r="J34" i="15"/>
  <c r="J33" i="15"/>
  <c r="J32" i="15"/>
  <c r="J31" i="15"/>
  <c r="J30" i="15"/>
  <c r="J29" i="15"/>
  <c r="J28" i="15"/>
  <c r="J27" i="15"/>
  <c r="J26" i="15"/>
  <c r="J25" i="15"/>
  <c r="J24" i="15"/>
  <c r="J23" i="15"/>
  <c r="J22" i="15"/>
  <c r="J21" i="15"/>
  <c r="J20" i="15"/>
  <c r="J19" i="15"/>
  <c r="J18" i="15"/>
  <c r="J17" i="15"/>
  <c r="J16" i="15"/>
  <c r="J15" i="15"/>
  <c r="J14" i="15"/>
  <c r="J13" i="15"/>
  <c r="J12" i="15"/>
  <c r="J11" i="15"/>
  <c r="H54" i="15"/>
  <c r="H53" i="15"/>
  <c r="H52" i="15"/>
  <c r="H51" i="15"/>
  <c r="H50" i="15"/>
  <c r="H49" i="15"/>
  <c r="H48" i="15"/>
  <c r="H47" i="15"/>
  <c r="H46" i="15"/>
  <c r="H45" i="15"/>
  <c r="H41" i="15"/>
  <c r="H40" i="15"/>
  <c r="H39" i="15"/>
  <c r="H38" i="15"/>
  <c r="H34" i="15"/>
  <c r="H33" i="15"/>
  <c r="H32" i="15"/>
  <c r="H31" i="15"/>
  <c r="H30" i="15"/>
  <c r="H29" i="15"/>
  <c r="H28" i="15"/>
  <c r="H27" i="15"/>
  <c r="H26" i="15"/>
  <c r="H25" i="15"/>
  <c r="H24" i="15"/>
  <c r="H23" i="15"/>
  <c r="H22" i="15"/>
  <c r="H21" i="15"/>
  <c r="H20" i="15"/>
  <c r="H19" i="15"/>
  <c r="H18" i="15"/>
  <c r="H17" i="15"/>
  <c r="H16" i="15"/>
  <c r="H15" i="15"/>
  <c r="H14" i="15"/>
  <c r="H13" i="15"/>
  <c r="H12" i="15"/>
  <c r="H11" i="15"/>
  <c r="G54" i="15"/>
  <c r="G53" i="15"/>
  <c r="G52" i="15"/>
  <c r="G51" i="15"/>
  <c r="G50" i="15"/>
  <c r="G49" i="15"/>
  <c r="G48" i="15"/>
  <c r="G47" i="15"/>
  <c r="G46" i="15"/>
  <c r="G45" i="15"/>
  <c r="G41" i="15"/>
  <c r="G40" i="15"/>
  <c r="G39" i="15"/>
  <c r="G38" i="15"/>
  <c r="G34" i="15"/>
  <c r="G33" i="15"/>
  <c r="G32" i="15"/>
  <c r="G31" i="15"/>
  <c r="G30" i="15"/>
  <c r="G29" i="15"/>
  <c r="G28" i="15"/>
  <c r="G27" i="15"/>
  <c r="G26" i="15"/>
  <c r="G25" i="15"/>
  <c r="G24" i="15"/>
  <c r="G23" i="15"/>
  <c r="G22" i="15"/>
  <c r="G21" i="15"/>
  <c r="G20" i="15"/>
  <c r="G19" i="15"/>
  <c r="G18" i="15"/>
  <c r="G17" i="15"/>
  <c r="G16" i="15"/>
  <c r="G15" i="15"/>
  <c r="G14" i="15"/>
  <c r="G13" i="15"/>
  <c r="G12" i="15"/>
  <c r="G11" i="15"/>
  <c r="F54" i="15"/>
  <c r="F53" i="15"/>
  <c r="F52" i="15"/>
  <c r="F51" i="15"/>
  <c r="F50" i="15"/>
  <c r="F49" i="15"/>
  <c r="F48" i="15"/>
  <c r="F47" i="15"/>
  <c r="F46" i="15"/>
  <c r="F45" i="15"/>
  <c r="F41" i="15"/>
  <c r="F40" i="15"/>
  <c r="F39" i="15"/>
  <c r="F38" i="15"/>
  <c r="F34" i="15"/>
  <c r="F33" i="15"/>
  <c r="F32" i="15"/>
  <c r="F31" i="15"/>
  <c r="F30" i="15"/>
  <c r="F29" i="15"/>
  <c r="F28" i="15"/>
  <c r="F27" i="15"/>
  <c r="F26" i="15"/>
  <c r="F25" i="15"/>
  <c r="F24" i="15"/>
  <c r="F23" i="15"/>
  <c r="F22" i="15"/>
  <c r="F21" i="15"/>
  <c r="F20" i="15"/>
  <c r="F19" i="15"/>
  <c r="F18" i="15"/>
  <c r="F17" i="15"/>
  <c r="F16" i="15"/>
  <c r="F15" i="15"/>
  <c r="F14" i="15"/>
  <c r="F13" i="15"/>
  <c r="F12" i="15"/>
  <c r="F11" i="15"/>
  <c r="M33" i="15"/>
  <c r="N32" i="15"/>
  <c r="O32" i="15" s="1"/>
  <c r="M17" i="15"/>
  <c r="N12" i="15"/>
  <c r="O12" i="15" s="1"/>
  <c r="Q39" i="17" l="1"/>
  <c r="Q39" i="15"/>
  <c r="N30" i="15"/>
  <c r="O30" i="15" s="1"/>
  <c r="Q30" i="15" s="1"/>
  <c r="Q12" i="15"/>
  <c r="Q32" i="15"/>
  <c r="Q40" i="15"/>
  <c r="V5" i="16"/>
  <c r="V13" i="16"/>
  <c r="V21" i="16"/>
  <c r="V29" i="16"/>
  <c r="V54" i="16"/>
  <c r="W6" i="16"/>
  <c r="W14" i="16"/>
  <c r="W22" i="16"/>
  <c r="W41" i="16"/>
  <c r="W55" i="16"/>
  <c r="AK16" i="16"/>
  <c r="AA24" i="16"/>
  <c r="V6" i="16"/>
  <c r="V14" i="16"/>
  <c r="V22" i="16"/>
  <c r="V41" i="16"/>
  <c r="V55" i="16"/>
  <c r="W7" i="16"/>
  <c r="W15" i="16"/>
  <c r="W23" i="16"/>
  <c r="W42" i="16"/>
  <c r="W56" i="16"/>
  <c r="Q40" i="17"/>
  <c r="O17" i="15"/>
  <c r="Q17" i="15" s="1"/>
  <c r="AK22" i="16"/>
  <c r="AN24" i="16"/>
  <c r="C34" i="16"/>
  <c r="C35" i="16" s="1"/>
  <c r="AM43" i="16"/>
  <c r="V9" i="16"/>
  <c r="V17" i="16"/>
  <c r="V25" i="16"/>
  <c r="V44" i="16"/>
  <c r="V58" i="16"/>
  <c r="W10" i="16"/>
  <c r="W18" i="16"/>
  <c r="W26" i="16"/>
  <c r="W51" i="16"/>
  <c r="W59" i="16"/>
  <c r="AM19" i="16"/>
  <c r="AK42" i="16"/>
  <c r="AK54" i="16"/>
  <c r="V10" i="16"/>
  <c r="V18" i="16"/>
  <c r="V26" i="16"/>
  <c r="V51" i="16"/>
  <c r="Y14" i="17" s="1"/>
  <c r="Y20" i="17" s="1"/>
  <c r="Y26" i="17" s="1"/>
  <c r="Y32" i="17" s="1"/>
  <c r="V59" i="16"/>
  <c r="W11" i="16"/>
  <c r="W19" i="16"/>
  <c r="W27" i="16"/>
  <c r="W52" i="16"/>
  <c r="W60" i="16"/>
  <c r="Q38" i="17"/>
  <c r="F8" i="17"/>
  <c r="G8" i="17"/>
  <c r="M12" i="17"/>
  <c r="O12" i="17" s="1"/>
  <c r="Q12" i="17" s="1"/>
  <c r="M15" i="17"/>
  <c r="O15" i="17" s="1"/>
  <c r="Q15" i="17" s="1"/>
  <c r="H8" i="17"/>
  <c r="M22" i="17"/>
  <c r="O22" i="17" s="1"/>
  <c r="Q22" i="17" s="1"/>
  <c r="AN12" i="16"/>
  <c r="AN19" i="16"/>
  <c r="AM26" i="16"/>
  <c r="AA26" i="16"/>
  <c r="AM27" i="16"/>
  <c r="AM55" i="16"/>
  <c r="AA27" i="16"/>
  <c r="AA55" i="16"/>
  <c r="AN57" i="16"/>
  <c r="AM57" i="16"/>
  <c r="M34" i="15"/>
  <c r="O34" i="15" s="1"/>
  <c r="Q34" i="15" s="1"/>
  <c r="AM9" i="16"/>
  <c r="AA11" i="16"/>
  <c r="AN11" i="16"/>
  <c r="AM11" i="16"/>
  <c r="AK19" i="16"/>
  <c r="J36" i="16"/>
  <c r="V8" i="16"/>
  <c r="V12" i="16"/>
  <c r="V16" i="16"/>
  <c r="V20" i="16"/>
  <c r="V24" i="16"/>
  <c r="V28" i="16"/>
  <c r="V43" i="16"/>
  <c r="V53" i="16"/>
  <c r="V57" i="16"/>
  <c r="W5" i="16"/>
  <c r="W9" i="16"/>
  <c r="W13" i="16"/>
  <c r="W17" i="16"/>
  <c r="W21" i="16"/>
  <c r="W25" i="16"/>
  <c r="W29" i="16"/>
  <c r="W44" i="16"/>
  <c r="W54" i="16"/>
  <c r="W58" i="16"/>
  <c r="M18" i="17"/>
  <c r="O18" i="17" s="1"/>
  <c r="Q18" i="17" s="1"/>
  <c r="M17" i="17"/>
  <c r="O17" i="17" s="1"/>
  <c r="Q17" i="17" s="1"/>
  <c r="M47" i="17"/>
  <c r="O47" i="17" s="1"/>
  <c r="Q47" i="17" s="1"/>
  <c r="M33" i="17"/>
  <c r="O33" i="17" s="1"/>
  <c r="Q33" i="17" s="1"/>
  <c r="N34" i="17"/>
  <c r="O34" i="17" s="1"/>
  <c r="Q34" i="17" s="1"/>
  <c r="AM5" i="16"/>
  <c r="AA43" i="16"/>
  <c r="AK56" i="16"/>
  <c r="V7" i="16"/>
  <c r="V11" i="16"/>
  <c r="V15" i="16"/>
  <c r="V19" i="16"/>
  <c r="V23" i="16"/>
  <c r="V27" i="16"/>
  <c r="V42" i="16"/>
  <c r="V52" i="16"/>
  <c r="Y15" i="17" s="1"/>
  <c r="V56" i="16"/>
  <c r="V60" i="16"/>
  <c r="W8" i="16"/>
  <c r="W12" i="16"/>
  <c r="W16" i="16"/>
  <c r="W20" i="16"/>
  <c r="W24" i="16"/>
  <c r="W28" i="16"/>
  <c r="W43" i="16"/>
  <c r="W53" i="16"/>
  <c r="M28" i="17"/>
  <c r="O28" i="17" s="1"/>
  <c r="Q28" i="17" s="1"/>
  <c r="M30" i="17"/>
  <c r="O30" i="17" s="1"/>
  <c r="Q30" i="17" s="1"/>
  <c r="M32" i="17"/>
  <c r="O32" i="17" s="1"/>
  <c r="Q32" i="17" s="1"/>
  <c r="M25" i="17"/>
  <c r="O25" i="17" s="1"/>
  <c r="Q25" i="17" s="1"/>
  <c r="AF22" i="16"/>
  <c r="AI28" i="16"/>
  <c r="AK28" i="16" s="1"/>
  <c r="AI26" i="16"/>
  <c r="AK26" i="16" s="1"/>
  <c r="AF12" i="16"/>
  <c r="AF9" i="16"/>
  <c r="AI9" i="16"/>
  <c r="AK9" i="16" s="1"/>
  <c r="AI6" i="16"/>
  <c r="AK6" i="16" s="1"/>
  <c r="AF6" i="16"/>
  <c r="AI11" i="16"/>
  <c r="AK11" i="16" s="1"/>
  <c r="AF11" i="16"/>
  <c r="Y60" i="16"/>
  <c r="Y58" i="16"/>
  <c r="Y56" i="16"/>
  <c r="Y54" i="16"/>
  <c r="Y52" i="16"/>
  <c r="AB15" i="17" s="1"/>
  <c r="AB21" i="17" s="1"/>
  <c r="AB27" i="17" s="1"/>
  <c r="AB33" i="17" s="1"/>
  <c r="Y44" i="16"/>
  <c r="Y42" i="16"/>
  <c r="Y28" i="16"/>
  <c r="Y26" i="16"/>
  <c r="Y24" i="16"/>
  <c r="Y22" i="16"/>
  <c r="Y20" i="16"/>
  <c r="Y18" i="16"/>
  <c r="AB13" i="17" s="1"/>
  <c r="AB19" i="17" s="1"/>
  <c r="AB25" i="17" s="1"/>
  <c r="AB31" i="17" s="1"/>
  <c r="Y16" i="16"/>
  <c r="Y14" i="16"/>
  <c r="Y12" i="16"/>
  <c r="Y59" i="16"/>
  <c r="Y57" i="16"/>
  <c r="Y55" i="16"/>
  <c r="Y53" i="16"/>
  <c r="Y51" i="16"/>
  <c r="AB14" i="17" s="1"/>
  <c r="AB20" i="17" s="1"/>
  <c r="AB26" i="17" s="1"/>
  <c r="AB32" i="17" s="1"/>
  <c r="Y43" i="16"/>
  <c r="Y41" i="16"/>
  <c r="Y19" i="16"/>
  <c r="Y27" i="16"/>
  <c r="Y21" i="16"/>
  <c r="Y13" i="16"/>
  <c r="Y11" i="16"/>
  <c r="Y9" i="16"/>
  <c r="Y7" i="16"/>
  <c r="Y5" i="16"/>
  <c r="Y29" i="16"/>
  <c r="Y25" i="16"/>
  <c r="Y23" i="16"/>
  <c r="Y15" i="16"/>
  <c r="Y17" i="16"/>
  <c r="Y10" i="16"/>
  <c r="Y8" i="16"/>
  <c r="Y6" i="16"/>
  <c r="AA8" i="16"/>
  <c r="AA10" i="16"/>
  <c r="P2" i="16"/>
  <c r="AA5" i="16"/>
  <c r="AM6" i="16"/>
  <c r="AA7" i="16"/>
  <c r="AA9" i="16"/>
  <c r="AA12" i="16"/>
  <c r="AN15" i="16"/>
  <c r="AF16" i="16"/>
  <c r="AA20" i="16"/>
  <c r="AN22" i="16"/>
  <c r="AI24" i="16"/>
  <c r="AK24" i="16" s="1"/>
  <c r="AA28" i="16"/>
  <c r="AI41" i="16"/>
  <c r="AK41" i="16" s="1"/>
  <c r="AF41" i="16"/>
  <c r="AF42" i="16"/>
  <c r="AF56" i="16"/>
  <c r="AA18" i="16"/>
  <c r="AI27" i="16"/>
  <c r="AK27" i="16" s="1"/>
  <c r="AF27" i="16"/>
  <c r="AM42" i="16"/>
  <c r="AA42" i="16"/>
  <c r="AN42" i="16"/>
  <c r="AF54" i="16"/>
  <c r="AM58" i="16"/>
  <c r="AA58" i="16"/>
  <c r="AI59" i="16"/>
  <c r="AK59" i="16" s="1"/>
  <c r="AF59" i="16"/>
  <c r="AI60" i="16"/>
  <c r="AK60" i="16" s="1"/>
  <c r="AF60" i="16"/>
  <c r="S2" i="16"/>
  <c r="AN6" i="16"/>
  <c r="AA16" i="16"/>
  <c r="AA23" i="16"/>
  <c r="AI43" i="16"/>
  <c r="AK43" i="16" s="1"/>
  <c r="AF43" i="16"/>
  <c r="AI53" i="16"/>
  <c r="AK53" i="16" s="1"/>
  <c r="AF53" i="16"/>
  <c r="AM56" i="16"/>
  <c r="AA56" i="16"/>
  <c r="AI57" i="16"/>
  <c r="AK57" i="16" s="1"/>
  <c r="AF57" i="16"/>
  <c r="AM60" i="16"/>
  <c r="AA60" i="16"/>
  <c r="AN60" i="16"/>
  <c r="AA14" i="16"/>
  <c r="AM15" i="16"/>
  <c r="AN16" i="16"/>
  <c r="AF19" i="16"/>
  <c r="AA22" i="16"/>
  <c r="AN28" i="16"/>
  <c r="AM54" i="16"/>
  <c r="AA54" i="16"/>
  <c r="AI55" i="16"/>
  <c r="AK55" i="16" s="1"/>
  <c r="AF55" i="16"/>
  <c r="AF58" i="16"/>
  <c r="AM59" i="16"/>
  <c r="AN59" i="16"/>
  <c r="H8" i="15"/>
  <c r="G8" i="15"/>
  <c r="F8" i="15"/>
  <c r="N33" i="15"/>
  <c r="O33" i="15" s="1"/>
  <c r="Q33" i="15" s="1"/>
  <c r="M18" i="15"/>
  <c r="O18" i="15" s="1"/>
  <c r="Q18" i="15" s="1"/>
  <c r="M28" i="15"/>
  <c r="O28" i="15" s="1"/>
  <c r="Q28" i="15" s="1"/>
  <c r="M15" i="15"/>
  <c r="O15" i="15" s="1"/>
  <c r="Q15" i="15" s="1"/>
  <c r="M25" i="15"/>
  <c r="O25" i="15" s="1"/>
  <c r="Q25" i="15" s="1"/>
  <c r="M22" i="15"/>
  <c r="O22" i="15" s="1"/>
  <c r="Q22" i="15" s="1"/>
  <c r="Y13" i="17" l="1"/>
  <c r="Y19" i="17" s="1"/>
  <c r="Y25" i="17" s="1"/>
  <c r="Y31" i="17" s="1"/>
  <c r="X56" i="16"/>
  <c r="X52" i="16"/>
  <c r="X27" i="16"/>
  <c r="X19" i="16"/>
  <c r="X11" i="16"/>
  <c r="X60" i="16"/>
  <c r="X42" i="16"/>
  <c r="X23" i="16"/>
  <c r="X15" i="16"/>
  <c r="X7" i="16"/>
  <c r="X24" i="16"/>
  <c r="X5" i="16"/>
  <c r="X21" i="16"/>
  <c r="AB21" i="16" s="1"/>
  <c r="C27" i="17" s="1"/>
  <c r="D27" i="17" s="1"/>
  <c r="X54" i="16"/>
  <c r="X20" i="16"/>
  <c r="X18" i="16"/>
  <c r="X51" i="16"/>
  <c r="X8" i="16"/>
  <c r="X13" i="16"/>
  <c r="X53" i="16"/>
  <c r="X26" i="16"/>
  <c r="AB26" i="16" s="1"/>
  <c r="C32" i="17" s="1"/>
  <c r="D32" i="17" s="1"/>
  <c r="X17" i="16"/>
  <c r="X57" i="16"/>
  <c r="X41" i="16"/>
  <c r="X59" i="16"/>
  <c r="X43" i="16"/>
  <c r="X9" i="16"/>
  <c r="X25" i="16"/>
  <c r="X58" i="16"/>
  <c r="AB58" i="16" s="1"/>
  <c r="C52" i="17" s="1"/>
  <c r="D52" i="17" s="1"/>
  <c r="X28" i="16"/>
  <c r="X6" i="16"/>
  <c r="X22" i="16"/>
  <c r="X55" i="16"/>
  <c r="X29" i="16"/>
  <c r="X10" i="16"/>
  <c r="X16" i="16"/>
  <c r="X44" i="16"/>
  <c r="X12" i="16"/>
  <c r="X14" i="16"/>
  <c r="Y12" i="17"/>
  <c r="AB12" i="17"/>
  <c r="AB18" i="17" s="1"/>
  <c r="AB24" i="17" s="1"/>
  <c r="AB30" i="17" s="1"/>
  <c r="AB54" i="16"/>
  <c r="C48" i="17" s="1"/>
  <c r="D48" i="17" s="1"/>
  <c r="Z44" i="16"/>
  <c r="AB29" i="16"/>
  <c r="AB25" i="16"/>
  <c r="AB17" i="16"/>
  <c r="AB13" i="16"/>
  <c r="AN13" i="16" s="1"/>
  <c r="AB9" i="16"/>
  <c r="C15" i="17" s="1"/>
  <c r="D15" i="17" s="1"/>
  <c r="AB5" i="16"/>
  <c r="AB59" i="16"/>
  <c r="C53" i="17" s="1"/>
  <c r="D53" i="17" s="1"/>
  <c r="AB55" i="16"/>
  <c r="C49" i="17" s="1"/>
  <c r="D49" i="17" s="1"/>
  <c r="AA14" i="17"/>
  <c r="AB22" i="16"/>
  <c r="C28" i="17" s="1"/>
  <c r="D28" i="17" s="1"/>
  <c r="AB14" i="16"/>
  <c r="AN14" i="16" s="1"/>
  <c r="AB6" i="16"/>
  <c r="C12" i="17" s="1"/>
  <c r="D12" i="17" s="1"/>
  <c r="AB60" i="16"/>
  <c r="C54" i="17" s="1"/>
  <c r="D54" i="17" s="1"/>
  <c r="AB27" i="16"/>
  <c r="C33" i="17" s="1"/>
  <c r="D33" i="17" s="1"/>
  <c r="AB19" i="16"/>
  <c r="C25" i="17" s="1"/>
  <c r="D25" i="17" s="1"/>
  <c r="AB11" i="16"/>
  <c r="C17" i="17" s="1"/>
  <c r="D17" i="17" s="1"/>
  <c r="AB24" i="16"/>
  <c r="C30" i="17" s="1"/>
  <c r="D30" i="17" s="1"/>
  <c r="AB16" i="16"/>
  <c r="C22" i="17" s="1"/>
  <c r="D22" i="17" s="1"/>
  <c r="AA12" i="17"/>
  <c r="AA18" i="17" s="1"/>
  <c r="AA24" i="17" s="1"/>
  <c r="AA30" i="17" s="1"/>
  <c r="AB56" i="16"/>
  <c r="C50" i="17" s="1"/>
  <c r="D50" i="17" s="1"/>
  <c r="AB42" i="16"/>
  <c r="C39" i="17" s="1"/>
  <c r="D39" i="17" s="1"/>
  <c r="AB15" i="16"/>
  <c r="AB7" i="16"/>
  <c r="AB28" i="16"/>
  <c r="C34" i="17" s="1"/>
  <c r="D34" i="17" s="1"/>
  <c r="AB20" i="16"/>
  <c r="AB12" i="16"/>
  <c r="C18" i="17" s="1"/>
  <c r="D18" i="17" s="1"/>
  <c r="AB10" i="16"/>
  <c r="C16" i="17" s="1"/>
  <c r="D16" i="17" s="1"/>
  <c r="Y21" i="17"/>
  <c r="Y27" i="17" s="1"/>
  <c r="Y33" i="17" s="1"/>
  <c r="AB57" i="16"/>
  <c r="C51" i="17" s="1"/>
  <c r="D51" i="17" s="1"/>
  <c r="AB43" i="16"/>
  <c r="C40" i="17" s="1"/>
  <c r="D40" i="17" s="1"/>
  <c r="AN25" i="16"/>
  <c r="AB23" i="16"/>
  <c r="C29" i="17" s="1"/>
  <c r="D29" i="17" s="1"/>
  <c r="AA51" i="16"/>
  <c r="AA41" i="16"/>
  <c r="Z41" i="16"/>
  <c r="AB41" i="16"/>
  <c r="C38" i="17" s="1"/>
  <c r="D38" i="17" s="1"/>
  <c r="AA44" i="16"/>
  <c r="AC13" i="16"/>
  <c r="AA53" i="16"/>
  <c r="Z53" i="16"/>
  <c r="AB53" i="16"/>
  <c r="C47" i="17" s="1"/>
  <c r="D47" i="17" s="1"/>
  <c r="AB44" i="16"/>
  <c r="C41" i="17" s="1"/>
  <c r="D41" i="17" s="1"/>
  <c r="AC21" i="16" l="1"/>
  <c r="AN10" i="16"/>
  <c r="AN21" i="16"/>
  <c r="AM14" i="16"/>
  <c r="AM21" i="16"/>
  <c r="AC10" i="16"/>
  <c r="AF10" i="16" s="1"/>
  <c r="AM10" i="16"/>
  <c r="AB8" i="16"/>
  <c r="AM8" i="16" s="1"/>
  <c r="T39" i="17"/>
  <c r="U39" i="17" s="1"/>
  <c r="D52" i="19" s="1"/>
  <c r="S39" i="17"/>
  <c r="AC5" i="16"/>
  <c r="C11" i="17"/>
  <c r="D11" i="17" s="1"/>
  <c r="M11" i="17" s="1"/>
  <c r="C13" i="17"/>
  <c r="D13" i="17" s="1"/>
  <c r="AC7" i="16"/>
  <c r="AI7" i="16" s="1"/>
  <c r="AK7" i="16" s="1"/>
  <c r="AN7" i="16"/>
  <c r="AM7" i="16"/>
  <c r="T22" i="17"/>
  <c r="U22" i="17" s="1"/>
  <c r="D25" i="19" s="1"/>
  <c r="S22" i="17"/>
  <c r="S17" i="17"/>
  <c r="T17" i="17"/>
  <c r="U17" i="17" s="1"/>
  <c r="D48" i="19" s="1"/>
  <c r="S30" i="17"/>
  <c r="T30" i="17"/>
  <c r="T25" i="17"/>
  <c r="S25" i="17"/>
  <c r="T15" i="17"/>
  <c r="U15" i="17" s="1"/>
  <c r="D43" i="19" s="1"/>
  <c r="S15" i="17"/>
  <c r="AC15" i="16"/>
  <c r="C21" i="17"/>
  <c r="D21" i="17" s="1"/>
  <c r="C26" i="17"/>
  <c r="D26" i="17" s="1"/>
  <c r="AM20" i="16"/>
  <c r="AN20" i="16"/>
  <c r="AC20" i="16"/>
  <c r="AF20" i="16" s="1"/>
  <c r="C23" i="17"/>
  <c r="D23" i="17" s="1"/>
  <c r="AN17" i="16"/>
  <c r="AC17" i="16"/>
  <c r="AM17" i="16"/>
  <c r="S41" i="17"/>
  <c r="M41" i="17"/>
  <c r="N41" i="17"/>
  <c r="T41" i="17"/>
  <c r="T18" i="17"/>
  <c r="U18" i="17" s="1"/>
  <c r="D58" i="19" s="1"/>
  <c r="S18" i="17"/>
  <c r="S38" i="17"/>
  <c r="T38" i="17"/>
  <c r="U38" i="17" s="1"/>
  <c r="D31" i="19" s="1"/>
  <c r="AB51" i="16"/>
  <c r="C45" i="17" s="1"/>
  <c r="D45" i="17" s="1"/>
  <c r="T51" i="17"/>
  <c r="S51" i="17"/>
  <c r="T16" i="17"/>
  <c r="S16" i="17"/>
  <c r="M16" i="17"/>
  <c r="N16" i="17"/>
  <c r="S33" i="17"/>
  <c r="T33" i="17"/>
  <c r="S32" i="17"/>
  <c r="T32" i="17"/>
  <c r="U32" i="17" s="1"/>
  <c r="D18" i="19" s="1"/>
  <c r="T53" i="17"/>
  <c r="U53" i="17" s="1"/>
  <c r="D45" i="19" s="1"/>
  <c r="S53" i="17"/>
  <c r="T50" i="17"/>
  <c r="S50" i="17"/>
  <c r="T47" i="17"/>
  <c r="U47" i="17" s="1"/>
  <c r="D22" i="19" s="1"/>
  <c r="S47" i="17"/>
  <c r="S29" i="17"/>
  <c r="M29" i="17"/>
  <c r="N29" i="17"/>
  <c r="O29" i="17" s="1"/>
  <c r="Q29" i="17" s="1"/>
  <c r="T29" i="17"/>
  <c r="Z51" i="16"/>
  <c r="T34" i="17"/>
  <c r="S34" i="17"/>
  <c r="AA15" i="17"/>
  <c r="Z52" i="16"/>
  <c r="AB52" i="16"/>
  <c r="AA52" i="16"/>
  <c r="AC14" i="16"/>
  <c r="C20" i="17"/>
  <c r="D20" i="17" s="1"/>
  <c r="M27" i="17"/>
  <c r="T27" i="17"/>
  <c r="S27" i="17"/>
  <c r="N27" i="17"/>
  <c r="T54" i="17"/>
  <c r="S54" i="17"/>
  <c r="AA13" i="17"/>
  <c r="AB18" i="16"/>
  <c r="AA20" i="17"/>
  <c r="AA26" i="17" s="1"/>
  <c r="AA32" i="17" s="1"/>
  <c r="AC14" i="17"/>
  <c r="AC20" i="17" s="1"/>
  <c r="AM25" i="16"/>
  <c r="C31" i="17"/>
  <c r="D31" i="17" s="1"/>
  <c r="S52" i="17"/>
  <c r="T52" i="17"/>
  <c r="U52" i="17" s="1"/>
  <c r="D36" i="19" s="1"/>
  <c r="Y18" i="17"/>
  <c r="Y24" i="17" s="1"/>
  <c r="Y30" i="17" s="1"/>
  <c r="AC12" i="17"/>
  <c r="AC18" i="17" s="1"/>
  <c r="T48" i="17"/>
  <c r="S48" i="17"/>
  <c r="T49" i="17"/>
  <c r="U49" i="17" s="1"/>
  <c r="D6" i="19" s="1"/>
  <c r="S49" i="17"/>
  <c r="S40" i="17"/>
  <c r="T40" i="17"/>
  <c r="U40" i="17" s="1"/>
  <c r="D57" i="19" s="1"/>
  <c r="AC25" i="16"/>
  <c r="AF25" i="16" s="1"/>
  <c r="S12" i="17"/>
  <c r="T12" i="17"/>
  <c r="U12" i="17" s="1"/>
  <c r="D59" i="19" s="1"/>
  <c r="S28" i="17"/>
  <c r="T28" i="17"/>
  <c r="AM13" i="16"/>
  <c r="C19" i="17"/>
  <c r="D19" i="17" s="1"/>
  <c r="AI21" i="16"/>
  <c r="AK21" i="16" s="1"/>
  <c r="AF21" i="16"/>
  <c r="AF7" i="16"/>
  <c r="AM44" i="16"/>
  <c r="AN44" i="16"/>
  <c r="AC44" i="16"/>
  <c r="AI13" i="16"/>
  <c r="AK13" i="16" s="1"/>
  <c r="AF13" i="16"/>
  <c r="AI20" i="16"/>
  <c r="AK20" i="16" s="1"/>
  <c r="AI17" i="16"/>
  <c r="AK17" i="16" s="1"/>
  <c r="AF17" i="16"/>
  <c r="AM53" i="16"/>
  <c r="AN53" i="16"/>
  <c r="AM41" i="16"/>
  <c r="AN41" i="16"/>
  <c r="AN51" i="16"/>
  <c r="AC51" i="16"/>
  <c r="AM23" i="16"/>
  <c r="AC23" i="16"/>
  <c r="AN23" i="16"/>
  <c r="U48" i="17" l="1"/>
  <c r="D23" i="19" s="1"/>
  <c r="U25" i="17"/>
  <c r="D27" i="19" s="1"/>
  <c r="U27" i="17"/>
  <c r="D13" i="19" s="1"/>
  <c r="J13" i="19" s="1"/>
  <c r="M13" i="19" s="1"/>
  <c r="U16" i="17"/>
  <c r="D53" i="19" s="1"/>
  <c r="J53" i="19" s="1"/>
  <c r="M53" i="19" s="1"/>
  <c r="U41" i="17"/>
  <c r="D56" i="19" s="1"/>
  <c r="J56" i="19" s="1"/>
  <c r="M56" i="19" s="1"/>
  <c r="U54" i="17"/>
  <c r="D38" i="19" s="1"/>
  <c r="U34" i="17"/>
  <c r="D41" i="19" s="1"/>
  <c r="U50" i="17"/>
  <c r="D40" i="19" s="1"/>
  <c r="U51" i="17"/>
  <c r="D16" i="19" s="1"/>
  <c r="U30" i="17"/>
  <c r="D29" i="19" s="1"/>
  <c r="U28" i="17"/>
  <c r="D17" i="19" s="1"/>
  <c r="U29" i="17"/>
  <c r="D4" i="19" s="1"/>
  <c r="J4" i="19" s="1"/>
  <c r="M4" i="19" s="1"/>
  <c r="U33" i="17"/>
  <c r="D67" i="19" s="1"/>
  <c r="O27" i="17"/>
  <c r="Q27" i="17" s="1"/>
  <c r="AC26" i="17"/>
  <c r="O16" i="17"/>
  <c r="Q16" i="17" s="1"/>
  <c r="O41" i="17"/>
  <c r="Q41" i="17" s="1"/>
  <c r="AC24" i="17"/>
  <c r="AM51" i="16"/>
  <c r="AM62" i="16" s="1"/>
  <c r="AI10" i="16"/>
  <c r="AK10" i="16" s="1"/>
  <c r="C14" i="17"/>
  <c r="D14" i="17" s="1"/>
  <c r="AC8" i="16"/>
  <c r="AN8" i="16"/>
  <c r="S19" i="17"/>
  <c r="M19" i="17"/>
  <c r="T19" i="17"/>
  <c r="N19" i="17"/>
  <c r="AN52" i="16"/>
  <c r="AN62" i="16" s="1"/>
  <c r="C46" i="17"/>
  <c r="D46" i="17" s="1"/>
  <c r="AC52" i="16"/>
  <c r="AM52" i="16"/>
  <c r="S21" i="17"/>
  <c r="N21" i="17"/>
  <c r="M21" i="17"/>
  <c r="T21" i="17"/>
  <c r="T11" i="17"/>
  <c r="N11" i="17"/>
  <c r="O11" i="17" s="1"/>
  <c r="Q11" i="17" s="1"/>
  <c r="S11" i="17"/>
  <c r="M31" i="17"/>
  <c r="N31" i="17"/>
  <c r="O31" i="17" s="1"/>
  <c r="Q31" i="17" s="1"/>
  <c r="S31" i="17"/>
  <c r="T31" i="17"/>
  <c r="U31" i="17" s="1"/>
  <c r="D5" i="19" s="1"/>
  <c r="AC18" i="16"/>
  <c r="C24" i="17"/>
  <c r="D24" i="17" s="1"/>
  <c r="AN18" i="16"/>
  <c r="AM18" i="16"/>
  <c r="T20" i="17"/>
  <c r="N20" i="17"/>
  <c r="O20" i="17" s="1"/>
  <c r="Q20" i="17" s="1"/>
  <c r="S20" i="17"/>
  <c r="M20" i="17"/>
  <c r="AF15" i="16"/>
  <c r="AI15" i="16"/>
  <c r="AK15" i="16" s="1"/>
  <c r="AF5" i="16"/>
  <c r="AI5" i="16"/>
  <c r="AK5" i="16" s="1"/>
  <c r="AF14" i="16"/>
  <c r="AI14" i="16"/>
  <c r="AK14" i="16" s="1"/>
  <c r="AA21" i="17"/>
  <c r="AA27" i="17" s="1"/>
  <c r="AA33" i="17" s="1"/>
  <c r="AC15" i="17"/>
  <c r="AC21" i="17" s="1"/>
  <c r="AA19" i="17"/>
  <c r="AA25" i="17" s="1"/>
  <c r="AA31" i="17" s="1"/>
  <c r="AC13" i="17"/>
  <c r="AC19" i="17" s="1"/>
  <c r="AI25" i="16"/>
  <c r="AK25" i="16" s="1"/>
  <c r="N45" i="17"/>
  <c r="S45" i="17"/>
  <c r="T45" i="17"/>
  <c r="U45" i="17" s="1"/>
  <c r="D33" i="19" s="1"/>
  <c r="M45" i="17"/>
  <c r="N23" i="17"/>
  <c r="T23" i="17"/>
  <c r="M23" i="17"/>
  <c r="S23" i="17"/>
  <c r="T26" i="17"/>
  <c r="U26" i="17" s="1"/>
  <c r="D12" i="19" s="1"/>
  <c r="M26" i="17"/>
  <c r="N26" i="17"/>
  <c r="O26" i="17" s="1"/>
  <c r="Q26" i="17" s="1"/>
  <c r="S26" i="17"/>
  <c r="T13" i="17"/>
  <c r="N13" i="17"/>
  <c r="M13" i="17"/>
  <c r="S13" i="17"/>
  <c r="AI51" i="16"/>
  <c r="AK51" i="16" s="1"/>
  <c r="AF51" i="16"/>
  <c r="AI44" i="16"/>
  <c r="AK44" i="16" s="1"/>
  <c r="AF44" i="16"/>
  <c r="AI23" i="16"/>
  <c r="AK23" i="16" s="1"/>
  <c r="AF23" i="16"/>
  <c r="U11" i="17" l="1"/>
  <c r="D20" i="19" s="1"/>
  <c r="J20" i="19" s="1"/>
  <c r="M20" i="19" s="1"/>
  <c r="U23" i="17"/>
  <c r="D15" i="19" s="1"/>
  <c r="J15" i="19" s="1"/>
  <c r="M15" i="19" s="1"/>
  <c r="U20" i="17"/>
  <c r="D11" i="19" s="1"/>
  <c r="J11" i="19" s="1"/>
  <c r="M11" i="19" s="1"/>
  <c r="U13" i="17"/>
  <c r="D51" i="19" s="1"/>
  <c r="J51" i="19" s="1"/>
  <c r="M51" i="19" s="1"/>
  <c r="U19" i="17"/>
  <c r="D55" i="19" s="1"/>
  <c r="J55" i="19" s="1"/>
  <c r="M55" i="19" s="1"/>
  <c r="U21" i="17"/>
  <c r="D64" i="19" s="1"/>
  <c r="J64" i="19" s="1"/>
  <c r="M64" i="19" s="1"/>
  <c r="AD26" i="17"/>
  <c r="AC32" i="17"/>
  <c r="AD24" i="17"/>
  <c r="AC30" i="17"/>
  <c r="O13" i="17"/>
  <c r="Q13" i="17" s="1"/>
  <c r="O19" i="17"/>
  <c r="Q19" i="17" s="1"/>
  <c r="O23" i="17"/>
  <c r="Q23" i="17" s="1"/>
  <c r="O45" i="17"/>
  <c r="Q45" i="17" s="1"/>
  <c r="AC27" i="17"/>
  <c r="AC33" i="17" s="1"/>
  <c r="O21" i="17"/>
  <c r="Q21" i="17" s="1"/>
  <c r="AC25" i="17"/>
  <c r="J12" i="19"/>
  <c r="M12" i="19" s="1"/>
  <c r="J5" i="19"/>
  <c r="M5" i="19" s="1"/>
  <c r="J33" i="19"/>
  <c r="M33" i="19" s="1"/>
  <c r="AF8" i="16"/>
  <c r="AI8" i="16"/>
  <c r="AK8" i="16" s="1"/>
  <c r="M14" i="17"/>
  <c r="T14" i="17"/>
  <c r="S14" i="17"/>
  <c r="N14" i="17"/>
  <c r="AF52" i="16"/>
  <c r="AI52" i="16"/>
  <c r="AK52" i="16" s="1"/>
  <c r="T24" i="17"/>
  <c r="N24" i="17"/>
  <c r="S24" i="17"/>
  <c r="M24" i="17"/>
  <c r="T46" i="17"/>
  <c r="U46" i="17" s="1"/>
  <c r="D54" i="19" s="1"/>
  <c r="M46" i="17"/>
  <c r="N46" i="17"/>
  <c r="O46" i="17" s="1"/>
  <c r="Q46" i="17" s="1"/>
  <c r="S46" i="17"/>
  <c r="AF18" i="16"/>
  <c r="AI18" i="16"/>
  <c r="AK18" i="16" s="1"/>
  <c r="U24" i="17" l="1"/>
  <c r="D50" i="19" s="1"/>
  <c r="J50" i="19" s="1"/>
  <c r="M50" i="19" s="1"/>
  <c r="U14" i="17"/>
  <c r="D7" i="19" s="1"/>
  <c r="AD27" i="17"/>
  <c r="AD25" i="17"/>
  <c r="AC31" i="17"/>
  <c r="O24" i="17"/>
  <c r="Q24" i="17" s="1"/>
  <c r="O14" i="17"/>
  <c r="Q14" i="17" s="1"/>
  <c r="J54" i="19"/>
  <c r="M54" i="19" s="1"/>
  <c r="T31" i="12"/>
  <c r="J31" i="12"/>
  <c r="C33" i="12"/>
  <c r="J7" i="19" l="1"/>
  <c r="M7" i="19" s="1"/>
  <c r="O60" i="12"/>
  <c r="O59" i="12"/>
  <c r="O58" i="12"/>
  <c r="O57" i="12"/>
  <c r="O56" i="12"/>
  <c r="O55" i="12"/>
  <c r="O54" i="12"/>
  <c r="O53" i="12"/>
  <c r="O52" i="12"/>
  <c r="O51" i="12"/>
  <c r="O44" i="12"/>
  <c r="O43" i="12"/>
  <c r="O42" i="12"/>
  <c r="O41" i="12"/>
  <c r="O28" i="12"/>
  <c r="O27" i="12"/>
  <c r="O26" i="12"/>
  <c r="O25" i="12"/>
  <c r="O24" i="12"/>
  <c r="O23" i="12"/>
  <c r="O22" i="12"/>
  <c r="O21" i="12"/>
  <c r="O20" i="12"/>
  <c r="O19" i="12"/>
  <c r="O18" i="12"/>
  <c r="O17" i="12"/>
  <c r="O16" i="12"/>
  <c r="O15" i="12"/>
  <c r="O14" i="12"/>
  <c r="O13" i="12"/>
  <c r="O12" i="12"/>
  <c r="O11" i="12"/>
  <c r="O10" i="12"/>
  <c r="O9" i="12"/>
  <c r="O8" i="12"/>
  <c r="O7" i="12"/>
  <c r="O6" i="12"/>
  <c r="O5" i="12"/>
  <c r="J33" i="12" l="1"/>
  <c r="T60" i="12"/>
  <c r="AC60" i="12" s="1"/>
  <c r="S60" i="12"/>
  <c r="Z60" i="12" s="1"/>
  <c r="Q60" i="12"/>
  <c r="P60" i="12"/>
  <c r="AA60" i="12" s="1"/>
  <c r="T59" i="12"/>
  <c r="AC59" i="12" s="1"/>
  <c r="S59" i="12"/>
  <c r="Z59" i="12" s="1"/>
  <c r="Q59" i="12"/>
  <c r="P59" i="12"/>
  <c r="AA59" i="12" s="1"/>
  <c r="T58" i="12"/>
  <c r="AC58" i="12" s="1"/>
  <c r="S58" i="12"/>
  <c r="Z58" i="12" s="1"/>
  <c r="Q58" i="12"/>
  <c r="P58" i="12"/>
  <c r="AA58" i="12" s="1"/>
  <c r="T57" i="12"/>
  <c r="AC57" i="12" s="1"/>
  <c r="S57" i="12"/>
  <c r="Z57" i="12" s="1"/>
  <c r="Q57" i="12"/>
  <c r="P57" i="12"/>
  <c r="AA57" i="12" s="1"/>
  <c r="T56" i="12"/>
  <c r="AC56" i="12" s="1"/>
  <c r="S56" i="12"/>
  <c r="Z56" i="12" s="1"/>
  <c r="Q56" i="12"/>
  <c r="P56" i="12"/>
  <c r="AA56" i="12" s="1"/>
  <c r="T55" i="12"/>
  <c r="AC55" i="12" s="1"/>
  <c r="S55" i="12"/>
  <c r="Z55" i="12" s="1"/>
  <c r="Q55" i="12"/>
  <c r="P55" i="12"/>
  <c r="AA55" i="12" s="1"/>
  <c r="T54" i="12"/>
  <c r="AC54" i="12" s="1"/>
  <c r="S54" i="12"/>
  <c r="Z54" i="12" s="1"/>
  <c r="Q54" i="12"/>
  <c r="P54" i="12"/>
  <c r="AA54" i="12" s="1"/>
  <c r="T53" i="12"/>
  <c r="AC53" i="12" s="1"/>
  <c r="S53" i="12"/>
  <c r="Q53" i="12"/>
  <c r="P53" i="12"/>
  <c r="T52" i="12"/>
  <c r="S52" i="12"/>
  <c r="Q52" i="12"/>
  <c r="P52" i="12"/>
  <c r="T32" i="12"/>
  <c r="T34" i="12" s="1"/>
  <c r="J32" i="12"/>
  <c r="T51" i="12"/>
  <c r="S51" i="12"/>
  <c r="Q51" i="12"/>
  <c r="P51" i="12"/>
  <c r="T42" i="12"/>
  <c r="AC42" i="12" s="1"/>
  <c r="S42" i="12"/>
  <c r="Z42" i="12" s="1"/>
  <c r="Q42" i="12"/>
  <c r="P42" i="12"/>
  <c r="AA42" i="12" s="1"/>
  <c r="T44" i="12"/>
  <c r="S44" i="12"/>
  <c r="Q44" i="12"/>
  <c r="P44" i="12"/>
  <c r="T43" i="12"/>
  <c r="AC43" i="12" s="1"/>
  <c r="S43" i="12"/>
  <c r="Z43" i="12" s="1"/>
  <c r="Q43" i="12"/>
  <c r="P43" i="12"/>
  <c r="AA43" i="12" s="1"/>
  <c r="T41" i="12"/>
  <c r="AC41" i="12" s="1"/>
  <c r="S41" i="12"/>
  <c r="Q41" i="12"/>
  <c r="P41" i="12"/>
  <c r="T28" i="12"/>
  <c r="AC28" i="12" s="1"/>
  <c r="S28" i="12"/>
  <c r="Z28" i="12" s="1"/>
  <c r="T27" i="12"/>
  <c r="AC27" i="12" s="1"/>
  <c r="S27" i="12"/>
  <c r="Z27" i="12" s="1"/>
  <c r="T26" i="12"/>
  <c r="AC26" i="12" s="1"/>
  <c r="S26" i="12"/>
  <c r="Z26" i="12" s="1"/>
  <c r="T25" i="12"/>
  <c r="S25" i="12"/>
  <c r="Z25" i="12" s="1"/>
  <c r="T24" i="12"/>
  <c r="AC24" i="12" s="1"/>
  <c r="S24" i="12"/>
  <c r="Z24" i="12" s="1"/>
  <c r="T23" i="12"/>
  <c r="S23" i="12"/>
  <c r="Z23" i="12" s="1"/>
  <c r="T22" i="12"/>
  <c r="AC22" i="12" s="1"/>
  <c r="S22" i="12"/>
  <c r="Z22" i="12" s="1"/>
  <c r="T21" i="12"/>
  <c r="S21" i="12"/>
  <c r="Z21" i="12" s="1"/>
  <c r="T20" i="12"/>
  <c r="S20" i="12"/>
  <c r="Z20" i="12" s="1"/>
  <c r="T19" i="12"/>
  <c r="AC19" i="12" s="1"/>
  <c r="S19" i="12"/>
  <c r="Z19" i="12" s="1"/>
  <c r="T18" i="12"/>
  <c r="S18" i="12"/>
  <c r="Z18" i="12" s="1"/>
  <c r="T17" i="12"/>
  <c r="S17" i="12"/>
  <c r="Z17" i="12" s="1"/>
  <c r="T16" i="12"/>
  <c r="AC16" i="12" s="1"/>
  <c r="S16" i="12"/>
  <c r="Z16" i="12" s="1"/>
  <c r="T15" i="12"/>
  <c r="S15" i="12"/>
  <c r="Z15" i="12" s="1"/>
  <c r="T14" i="12"/>
  <c r="S14" i="12"/>
  <c r="Z14" i="12" s="1"/>
  <c r="T13" i="12"/>
  <c r="S13" i="12"/>
  <c r="Z13" i="12" s="1"/>
  <c r="T12" i="12"/>
  <c r="AC12" i="12" s="1"/>
  <c r="S12" i="12"/>
  <c r="Z12" i="12" s="1"/>
  <c r="T11" i="12"/>
  <c r="AC11" i="12" s="1"/>
  <c r="S11" i="12"/>
  <c r="Z11" i="12" s="1"/>
  <c r="T10" i="12"/>
  <c r="S10" i="12"/>
  <c r="Z10" i="12" s="1"/>
  <c r="T9" i="12"/>
  <c r="AC9" i="12" s="1"/>
  <c r="S9" i="12"/>
  <c r="Z9" i="12" s="1"/>
  <c r="T8" i="12"/>
  <c r="S8" i="12"/>
  <c r="Z8" i="12" s="1"/>
  <c r="T7" i="12"/>
  <c r="S7" i="12"/>
  <c r="Z7" i="12" s="1"/>
  <c r="T6" i="12"/>
  <c r="AC6" i="12" s="1"/>
  <c r="S6" i="12"/>
  <c r="Z6" i="12" s="1"/>
  <c r="T5" i="12"/>
  <c r="S5" i="12"/>
  <c r="Q28" i="12"/>
  <c r="Q27" i="12"/>
  <c r="Q26" i="12"/>
  <c r="Q25" i="12"/>
  <c r="Q24" i="12"/>
  <c r="Q23" i="12"/>
  <c r="Q22" i="12"/>
  <c r="Q21" i="12"/>
  <c r="Q20" i="12"/>
  <c r="Q19" i="12"/>
  <c r="Q18" i="12"/>
  <c r="Q17" i="12"/>
  <c r="Q16" i="12"/>
  <c r="Q15" i="12"/>
  <c r="Q14" i="12"/>
  <c r="Q13" i="12"/>
  <c r="Q12" i="12"/>
  <c r="Q11" i="12"/>
  <c r="Q10" i="12"/>
  <c r="Q9" i="12"/>
  <c r="Q8" i="12"/>
  <c r="Q7" i="12"/>
  <c r="Q6" i="12"/>
  <c r="Q5" i="12"/>
  <c r="P28" i="12"/>
  <c r="AA28" i="12" s="1"/>
  <c r="P27" i="12"/>
  <c r="AA27" i="12" s="1"/>
  <c r="P26" i="12"/>
  <c r="AA26" i="12" s="1"/>
  <c r="P25" i="12"/>
  <c r="AA25" i="12" s="1"/>
  <c r="P24" i="12"/>
  <c r="AA24" i="12" s="1"/>
  <c r="P23" i="12"/>
  <c r="AA23" i="12" s="1"/>
  <c r="P22" i="12"/>
  <c r="AA22" i="12" s="1"/>
  <c r="P21" i="12"/>
  <c r="AA21" i="12" s="1"/>
  <c r="P20" i="12"/>
  <c r="AA20" i="12" s="1"/>
  <c r="P19" i="12"/>
  <c r="AA19" i="12" s="1"/>
  <c r="P18" i="12"/>
  <c r="AA18" i="12" s="1"/>
  <c r="P17" i="12"/>
  <c r="AA17" i="12" s="1"/>
  <c r="P16" i="12"/>
  <c r="AA16" i="12" s="1"/>
  <c r="P15" i="12"/>
  <c r="AA15" i="12" s="1"/>
  <c r="P14" i="12"/>
  <c r="AA14" i="12" s="1"/>
  <c r="P13" i="12"/>
  <c r="AA13" i="12" s="1"/>
  <c r="P12" i="12"/>
  <c r="AA12" i="12" s="1"/>
  <c r="P11" i="12"/>
  <c r="AA11" i="12" s="1"/>
  <c r="P10" i="12"/>
  <c r="AA10" i="12" s="1"/>
  <c r="P9" i="12"/>
  <c r="AA9" i="12" s="1"/>
  <c r="P8" i="12"/>
  <c r="AA8" i="12" s="1"/>
  <c r="P7" i="12"/>
  <c r="AA7" i="12" s="1"/>
  <c r="P6" i="12"/>
  <c r="AA6" i="12" s="1"/>
  <c r="P5" i="12"/>
  <c r="G397"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6" i="14"/>
  <c r="G365" i="14"/>
  <c r="G364" i="14"/>
  <c r="G363" i="14"/>
  <c r="G362"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31" i="14"/>
  <c r="G330" i="14"/>
  <c r="G329" i="14"/>
  <c r="G328" i="14"/>
  <c r="G327"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6" i="14"/>
  <c r="G295" i="14"/>
  <c r="G294" i="14"/>
  <c r="G293" i="14"/>
  <c r="G292"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2" i="14"/>
  <c r="C32" i="12"/>
  <c r="Z5" i="12" l="1"/>
  <c r="S2" i="12"/>
  <c r="AA5" i="12"/>
  <c r="P2" i="12"/>
  <c r="AN55" i="12"/>
  <c r="AM55" i="12"/>
  <c r="AN59" i="12"/>
  <c r="AM59" i="12"/>
  <c r="AM15" i="12"/>
  <c r="AN15" i="12"/>
  <c r="AM16" i="12"/>
  <c r="AN16" i="12"/>
  <c r="AM24" i="12"/>
  <c r="AN24" i="12"/>
  <c r="AM6" i="12"/>
  <c r="AN6" i="12"/>
  <c r="AN56" i="12"/>
  <c r="AM56" i="12"/>
  <c r="AM11" i="12"/>
  <c r="AN11" i="12"/>
  <c r="AM19" i="12"/>
  <c r="AN19" i="12"/>
  <c r="AM27" i="12"/>
  <c r="AN27" i="12"/>
  <c r="AM9" i="12"/>
  <c r="AN9" i="12"/>
  <c r="AN43" i="12"/>
  <c r="AM43" i="12"/>
  <c r="AN54" i="12"/>
  <c r="AM54" i="12"/>
  <c r="AN60" i="12"/>
  <c r="AM60" i="12"/>
  <c r="AM12" i="12"/>
  <c r="AN12" i="12"/>
  <c r="AM28" i="12"/>
  <c r="AN28" i="12"/>
  <c r="AN22" i="12"/>
  <c r="AM22" i="12"/>
  <c r="AN57" i="12"/>
  <c r="AM57" i="12"/>
  <c r="AN42" i="12"/>
  <c r="AM42" i="12"/>
  <c r="AM26" i="12"/>
  <c r="AN26" i="12"/>
  <c r="AN58" i="12"/>
  <c r="AM58" i="12"/>
  <c r="AN5" i="12"/>
  <c r="AM5" i="12"/>
  <c r="AF9" i="12"/>
  <c r="AI9" i="12"/>
  <c r="AK9" i="12" s="1"/>
  <c r="AF26" i="12"/>
  <c r="AI26" i="12"/>
  <c r="AK26" i="12" s="1"/>
  <c r="AI12" i="12"/>
  <c r="AK12" i="12" s="1"/>
  <c r="AF12" i="12"/>
  <c r="AF16" i="12"/>
  <c r="AI16" i="12"/>
  <c r="AK16" i="12" s="1"/>
  <c r="AI28" i="12"/>
  <c r="AK28" i="12" s="1"/>
  <c r="AF28" i="12"/>
  <c r="AF43" i="12"/>
  <c r="AI43" i="12"/>
  <c r="AK43" i="12" s="1"/>
  <c r="AF56" i="12"/>
  <c r="AI56" i="12"/>
  <c r="AK56" i="12" s="1"/>
  <c r="AF58" i="12"/>
  <c r="AI58" i="12"/>
  <c r="AK58" i="12" s="1"/>
  <c r="AF60" i="12"/>
  <c r="AI60" i="12"/>
  <c r="AK60" i="12" s="1"/>
  <c r="AF59" i="12"/>
  <c r="AI59" i="12"/>
  <c r="AK59" i="12" s="1"/>
  <c r="AF6" i="12"/>
  <c r="AI6" i="12"/>
  <c r="AK6" i="12" s="1"/>
  <c r="AI41" i="12"/>
  <c r="AK41" i="12" s="1"/>
  <c r="AF41" i="12"/>
  <c r="AI55" i="12"/>
  <c r="AK55" i="12" s="1"/>
  <c r="AF55" i="12"/>
  <c r="AF57" i="12"/>
  <c r="AI57" i="12"/>
  <c r="AK57" i="12" s="1"/>
  <c r="AF11" i="12"/>
  <c r="AI11" i="12"/>
  <c r="AK11" i="12" s="1"/>
  <c r="AF19" i="12"/>
  <c r="AI19" i="12"/>
  <c r="AK19" i="12" s="1"/>
  <c r="AF27" i="12"/>
  <c r="AI27" i="12"/>
  <c r="AK27" i="12" s="1"/>
  <c r="AF22" i="12"/>
  <c r="AI22" i="12"/>
  <c r="AK22" i="12" s="1"/>
  <c r="AF42" i="12"/>
  <c r="AI42" i="12"/>
  <c r="AK42" i="12" s="1"/>
  <c r="AF53" i="12"/>
  <c r="AI53" i="12"/>
  <c r="AK53" i="12" s="1"/>
  <c r="AF24" i="12"/>
  <c r="AI24" i="12"/>
  <c r="AK24" i="12" s="1"/>
  <c r="AI54" i="12"/>
  <c r="AK54" i="12" s="1"/>
  <c r="AF54" i="12"/>
  <c r="J34" i="12"/>
  <c r="J36" i="12" s="1"/>
  <c r="T36" i="12"/>
  <c r="X60" i="12" l="1"/>
  <c r="X52" i="12"/>
  <c r="AA15" i="15" s="1"/>
  <c r="AA21" i="15" s="1"/>
  <c r="AA27" i="15" s="1"/>
  <c r="AA33" i="15" s="1"/>
  <c r="X27" i="12"/>
  <c r="X15" i="12"/>
  <c r="X7" i="12"/>
  <c r="X56" i="12"/>
  <c r="X42" i="12"/>
  <c r="X23" i="12"/>
  <c r="X19" i="12"/>
  <c r="X11" i="12"/>
  <c r="X59" i="12"/>
  <c r="X20" i="12"/>
  <c r="X53" i="12"/>
  <c r="X13" i="12"/>
  <c r="X29" i="12"/>
  <c r="X6" i="12"/>
  <c r="X22" i="12"/>
  <c r="X55" i="12"/>
  <c r="X8" i="12"/>
  <c r="AA12" i="15" s="1"/>
  <c r="AA18" i="15" s="1"/>
  <c r="AA24" i="15" s="1"/>
  <c r="AA30" i="15" s="1"/>
  <c r="X28" i="12"/>
  <c r="X21" i="12"/>
  <c r="X54" i="12"/>
  <c r="X12" i="12"/>
  <c r="X41" i="12"/>
  <c r="AA14" i="15"/>
  <c r="AA20" i="15" s="1"/>
  <c r="AA26" i="15" s="1"/>
  <c r="AA32" i="15" s="1"/>
  <c r="X24" i="12"/>
  <c r="X57" i="12"/>
  <c r="X17" i="12"/>
  <c r="X44" i="12"/>
  <c r="X10" i="12"/>
  <c r="X26" i="12"/>
  <c r="X5" i="12"/>
  <c r="X14" i="12"/>
  <c r="X16" i="12"/>
  <c r="X43" i="12"/>
  <c r="X9" i="12"/>
  <c r="X25" i="12"/>
  <c r="X58" i="12"/>
  <c r="X18" i="12"/>
  <c r="AA13" i="15" s="1"/>
  <c r="AA19" i="15" s="1"/>
  <c r="AA25" i="15" s="1"/>
  <c r="AA31" i="15" s="1"/>
  <c r="Y58" i="12"/>
  <c r="Y29" i="12"/>
  <c r="Y21" i="12"/>
  <c r="Y13" i="12"/>
  <c r="Y5" i="12"/>
  <c r="Y55" i="12"/>
  <c r="Y54" i="12"/>
  <c r="Y44" i="12"/>
  <c r="Y25" i="12"/>
  <c r="Y17" i="12"/>
  <c r="Y9" i="12"/>
  <c r="Y57" i="12"/>
  <c r="Y28" i="12"/>
  <c r="Y20" i="12"/>
  <c r="Y12" i="12"/>
  <c r="Y56" i="12"/>
  <c r="Y27" i="12"/>
  <c r="Y19" i="12"/>
  <c r="Y11" i="12"/>
  <c r="Y26" i="12"/>
  <c r="Y18" i="12"/>
  <c r="AB13" i="15" s="1"/>
  <c r="AB19" i="15" s="1"/>
  <c r="AB25" i="15" s="1"/>
  <c r="AB31" i="15" s="1"/>
  <c r="Y10" i="12"/>
  <c r="Y41" i="12"/>
  <c r="Y22" i="12"/>
  <c r="Y14" i="12"/>
  <c r="Y6" i="12"/>
  <c r="Y53" i="12"/>
  <c r="Y43" i="12"/>
  <c r="Y24" i="12"/>
  <c r="Y16" i="12"/>
  <c r="Y8" i="12"/>
  <c r="AB12" i="15" s="1"/>
  <c r="AB18" i="15" s="1"/>
  <c r="AB24" i="15" s="1"/>
  <c r="AB30" i="15" s="1"/>
  <c r="Y60" i="12"/>
  <c r="Y52" i="12"/>
  <c r="AB15" i="15" s="1"/>
  <c r="AB21" i="15" s="1"/>
  <c r="AB27" i="15" s="1"/>
  <c r="AB33" i="15" s="1"/>
  <c r="Y42" i="12"/>
  <c r="Y23" i="12"/>
  <c r="Y15" i="12"/>
  <c r="Y7" i="12"/>
  <c r="Y59" i="12"/>
  <c r="Y51" i="12"/>
  <c r="AB14" i="15" s="1"/>
  <c r="AB20" i="15" s="1"/>
  <c r="AB26" i="15" s="1"/>
  <c r="AB32" i="15" s="1"/>
  <c r="W60" i="12" l="1"/>
  <c r="W58" i="12"/>
  <c r="W56" i="12"/>
  <c r="W54" i="12"/>
  <c r="W52" i="12"/>
  <c r="W44" i="12"/>
  <c r="W42" i="12"/>
  <c r="W29" i="12"/>
  <c r="W27" i="12"/>
  <c r="W25" i="12"/>
  <c r="W23" i="12"/>
  <c r="W21" i="12"/>
  <c r="W19" i="12"/>
  <c r="W17" i="12"/>
  <c r="W15" i="12"/>
  <c r="W13" i="12"/>
  <c r="W11" i="12"/>
  <c r="W9" i="12"/>
  <c r="W7" i="12"/>
  <c r="W5" i="12"/>
  <c r="W43" i="12"/>
  <c r="W28" i="12"/>
  <c r="W24" i="12"/>
  <c r="W20" i="12"/>
  <c r="W16" i="12"/>
  <c r="W12" i="12"/>
  <c r="W8" i="12"/>
  <c r="V59" i="12"/>
  <c r="V55" i="12"/>
  <c r="V51" i="12"/>
  <c r="V28" i="12"/>
  <c r="V24" i="12"/>
  <c r="V20" i="12"/>
  <c r="V16" i="12"/>
  <c r="V12" i="12"/>
  <c r="V8" i="12"/>
  <c r="V60" i="12"/>
  <c r="V58" i="12"/>
  <c r="V56" i="12"/>
  <c r="AB56" i="12" s="1"/>
  <c r="C50" i="15" s="1"/>
  <c r="D50" i="15" s="1"/>
  <c r="V54" i="12"/>
  <c r="V52" i="12"/>
  <c r="V44" i="12"/>
  <c r="V42" i="12"/>
  <c r="AB42" i="12" s="1"/>
  <c r="C39" i="15" s="1"/>
  <c r="D39" i="15" s="1"/>
  <c r="V29" i="12"/>
  <c r="V27" i="12"/>
  <c r="AB27" i="12" s="1"/>
  <c r="C33" i="15" s="1"/>
  <c r="D33" i="15" s="1"/>
  <c r="V25" i="12"/>
  <c r="V23" i="12"/>
  <c r="AB23" i="12" s="1"/>
  <c r="C29" i="15" s="1"/>
  <c r="D29" i="15" s="1"/>
  <c r="V21" i="12"/>
  <c r="AB21" i="12" s="1"/>
  <c r="C27" i="15" s="1"/>
  <c r="D27" i="15" s="1"/>
  <c r="V19" i="12"/>
  <c r="AB19" i="12" s="1"/>
  <c r="C25" i="15" s="1"/>
  <c r="D25" i="15" s="1"/>
  <c r="V17" i="12"/>
  <c r="V15" i="12"/>
  <c r="V13" i="12"/>
  <c r="AB13" i="12" s="1"/>
  <c r="C19" i="15" s="1"/>
  <c r="D19" i="15" s="1"/>
  <c r="V11" i="12"/>
  <c r="V9" i="12"/>
  <c r="AB9" i="12" s="1"/>
  <c r="C15" i="15" s="1"/>
  <c r="D15" i="15" s="1"/>
  <c r="V7" i="12"/>
  <c r="V5" i="12"/>
  <c r="AB5" i="12" s="1"/>
  <c r="C11" i="15" s="1"/>
  <c r="D11" i="15" s="1"/>
  <c r="W59" i="12"/>
  <c r="W57" i="12"/>
  <c r="W55" i="12"/>
  <c r="W53" i="12"/>
  <c r="W51" i="12"/>
  <c r="Y14" i="15" s="1"/>
  <c r="W41" i="12"/>
  <c r="W26" i="12"/>
  <c r="W22" i="12"/>
  <c r="W18" i="12"/>
  <c r="W14" i="12"/>
  <c r="W10" i="12"/>
  <c r="W6" i="12"/>
  <c r="V57" i="12"/>
  <c r="V53" i="12"/>
  <c r="V43" i="12"/>
  <c r="V41" i="12"/>
  <c r="V26" i="12"/>
  <c r="V22" i="12"/>
  <c r="V18" i="12"/>
  <c r="V14" i="12"/>
  <c r="V10" i="12"/>
  <c r="V6" i="12"/>
  <c r="AB11" i="12"/>
  <c r="C17" i="15" s="1"/>
  <c r="D17" i="15" s="1"/>
  <c r="C34" i="12"/>
  <c r="C35" i="12" s="1"/>
  <c r="AB60" i="12"/>
  <c r="C54" i="15" s="1"/>
  <c r="D54" i="15" s="1"/>
  <c r="Y12" i="15" l="1"/>
  <c r="Y13" i="15"/>
  <c r="Y15" i="15"/>
  <c r="Y21" i="15" s="1"/>
  <c r="Y27" i="15" s="1"/>
  <c r="Y33" i="15" s="1"/>
  <c r="AC12" i="15"/>
  <c r="AC18" i="15" s="1"/>
  <c r="Y18" i="15"/>
  <c r="Y24" i="15" s="1"/>
  <c r="Y30" i="15" s="1"/>
  <c r="Y19" i="15"/>
  <c r="Y25" i="15" s="1"/>
  <c r="Y31" i="15" s="1"/>
  <c r="AC13" i="15"/>
  <c r="AC19" i="15" s="1"/>
  <c r="Y20" i="15"/>
  <c r="Y26" i="15" s="1"/>
  <c r="Y32" i="15" s="1"/>
  <c r="AC14" i="15"/>
  <c r="AC20" i="15" s="1"/>
  <c r="S15" i="15"/>
  <c r="T15" i="15"/>
  <c r="T54" i="15"/>
  <c r="S54" i="15"/>
  <c r="S25" i="15"/>
  <c r="T25" i="15"/>
  <c r="T33" i="15"/>
  <c r="S33" i="15"/>
  <c r="AB6" i="12"/>
  <c r="C12" i="15" s="1"/>
  <c r="D12" i="15" s="1"/>
  <c r="AB22" i="12"/>
  <c r="C28" i="15" s="1"/>
  <c r="D28" i="15" s="1"/>
  <c r="N11" i="15"/>
  <c r="S11" i="15"/>
  <c r="M11" i="15"/>
  <c r="T11" i="15"/>
  <c r="S19" i="15"/>
  <c r="T19" i="15"/>
  <c r="N19" i="15"/>
  <c r="M19" i="15"/>
  <c r="T27" i="15"/>
  <c r="M27" i="15"/>
  <c r="S27" i="15"/>
  <c r="N27" i="15"/>
  <c r="T17" i="15"/>
  <c r="S17" i="15"/>
  <c r="S29" i="15"/>
  <c r="M29" i="15"/>
  <c r="N29" i="15"/>
  <c r="T29" i="15"/>
  <c r="T39" i="15"/>
  <c r="S39" i="15"/>
  <c r="T50" i="15"/>
  <c r="S50" i="15"/>
  <c r="AB12" i="12"/>
  <c r="C18" i="15" s="1"/>
  <c r="D18" i="15" s="1"/>
  <c r="AB24" i="12"/>
  <c r="C30" i="15" s="1"/>
  <c r="D30" i="15" s="1"/>
  <c r="AB20" i="12"/>
  <c r="C26" i="15" s="1"/>
  <c r="D26" i="15" s="1"/>
  <c r="AB55" i="12"/>
  <c r="C49" i="15" s="1"/>
  <c r="D49" i="15" s="1"/>
  <c r="AB53" i="12"/>
  <c r="C47" i="15" s="1"/>
  <c r="D47" i="15" s="1"/>
  <c r="Z53" i="12"/>
  <c r="AA53" i="12"/>
  <c r="AB15" i="12"/>
  <c r="AB8" i="12"/>
  <c r="C14" i="15" s="1"/>
  <c r="D14" i="15" s="1"/>
  <c r="AB57" i="12"/>
  <c r="C51" i="15" s="1"/>
  <c r="D51" i="15" s="1"/>
  <c r="AB43" i="12"/>
  <c r="C40" i="15" s="1"/>
  <c r="D40" i="15" s="1"/>
  <c r="AB26" i="12"/>
  <c r="C32" i="15" s="1"/>
  <c r="D32" i="15" s="1"/>
  <c r="AB58" i="12"/>
  <c r="C52" i="15" s="1"/>
  <c r="D52" i="15" s="1"/>
  <c r="AB18" i="12"/>
  <c r="C24" i="15" s="1"/>
  <c r="D24" i="15" s="1"/>
  <c r="AB16" i="12"/>
  <c r="C22" i="15" s="1"/>
  <c r="D22" i="15" s="1"/>
  <c r="AB52" i="12"/>
  <c r="C46" i="15" s="1"/>
  <c r="D46" i="15" s="1"/>
  <c r="AA52" i="12"/>
  <c r="Z52" i="12"/>
  <c r="AB59" i="12"/>
  <c r="C53" i="15" s="1"/>
  <c r="D53" i="15" s="1"/>
  <c r="AB54" i="12"/>
  <c r="C48" i="15" s="1"/>
  <c r="D48" i="15" s="1"/>
  <c r="AB17" i="12"/>
  <c r="AB7" i="12"/>
  <c r="C13" i="15" s="1"/>
  <c r="D13" i="15" s="1"/>
  <c r="AB10" i="12"/>
  <c r="C16" i="15" s="1"/>
  <c r="D16" i="15" s="1"/>
  <c r="AB41" i="12"/>
  <c r="C38" i="15" s="1"/>
  <c r="D38" i="15" s="1"/>
  <c r="Z41" i="12"/>
  <c r="AA41" i="12"/>
  <c r="AB28" i="12"/>
  <c r="C34" i="15" s="1"/>
  <c r="D34" i="15" s="1"/>
  <c r="AB14" i="12"/>
  <c r="AB25" i="12"/>
  <c r="AB51" i="12"/>
  <c r="C45" i="15" s="1"/>
  <c r="D45" i="15" s="1"/>
  <c r="Z51" i="12"/>
  <c r="AA51" i="12"/>
  <c r="AB44" i="12"/>
  <c r="C41" i="15" s="1"/>
  <c r="D41" i="15" s="1"/>
  <c r="AA44" i="12"/>
  <c r="Z44" i="12"/>
  <c r="AC23" i="12"/>
  <c r="AI23" i="12" s="1"/>
  <c r="AK23" i="12" s="1"/>
  <c r="AM23" i="12"/>
  <c r="AN23" i="12"/>
  <c r="AB29" i="12"/>
  <c r="AC5" i="12"/>
  <c r="U11" i="15" l="1"/>
  <c r="C20" i="19" s="1"/>
  <c r="AC15" i="15"/>
  <c r="AC21" i="15" s="1"/>
  <c r="U19" i="15"/>
  <c r="C55" i="19" s="1"/>
  <c r="U25" i="15"/>
  <c r="C27" i="19" s="1"/>
  <c r="U15" i="15"/>
  <c r="C43" i="19" s="1"/>
  <c r="U39" i="15"/>
  <c r="C52" i="19" s="1"/>
  <c r="U29" i="15"/>
  <c r="C4" i="19" s="1"/>
  <c r="I4" i="19" s="1"/>
  <c r="L4" i="19" s="1"/>
  <c r="U50" i="15"/>
  <c r="C40" i="19" s="1"/>
  <c r="U17" i="15"/>
  <c r="C48" i="19" s="1"/>
  <c r="U27" i="15"/>
  <c r="C13" i="19" s="1"/>
  <c r="I13" i="19" s="1"/>
  <c r="L13" i="19" s="1"/>
  <c r="U33" i="15"/>
  <c r="C67" i="19" s="1"/>
  <c r="U54" i="15"/>
  <c r="C38" i="19" s="1"/>
  <c r="O19" i="15"/>
  <c r="Q19" i="15" s="1"/>
  <c r="AC24" i="15"/>
  <c r="AC27" i="15"/>
  <c r="O29" i="15"/>
  <c r="Q29" i="15" s="1"/>
  <c r="O11" i="15"/>
  <c r="Q11" i="15" s="1"/>
  <c r="AC25" i="15"/>
  <c r="O27" i="15"/>
  <c r="Q27" i="15" s="1"/>
  <c r="AC26" i="15"/>
  <c r="I20" i="19"/>
  <c r="L20" i="19" s="1"/>
  <c r="I55" i="19"/>
  <c r="L55" i="19" s="1"/>
  <c r="S34" i="15"/>
  <c r="T34" i="15"/>
  <c r="T22" i="15"/>
  <c r="S22" i="15"/>
  <c r="S45" i="15"/>
  <c r="T45" i="15"/>
  <c r="M45" i="15"/>
  <c r="N45" i="15"/>
  <c r="S13" i="15"/>
  <c r="N13" i="15"/>
  <c r="M13" i="15"/>
  <c r="T13" i="15"/>
  <c r="T24" i="15"/>
  <c r="S24" i="15"/>
  <c r="M24" i="15"/>
  <c r="N24" i="15"/>
  <c r="T51" i="15"/>
  <c r="S51" i="15"/>
  <c r="T30" i="15"/>
  <c r="S30" i="15"/>
  <c r="T53" i="15"/>
  <c r="S53" i="15"/>
  <c r="T40" i="15"/>
  <c r="S40" i="15"/>
  <c r="T41" i="15"/>
  <c r="M41" i="15"/>
  <c r="N41" i="15"/>
  <c r="S41" i="15"/>
  <c r="AM25" i="12"/>
  <c r="C31" i="15"/>
  <c r="D31" i="15" s="1"/>
  <c r="AC17" i="12"/>
  <c r="AI17" i="12" s="1"/>
  <c r="AK17" i="12" s="1"/>
  <c r="C23" i="15"/>
  <c r="D23" i="15" s="1"/>
  <c r="T52" i="15"/>
  <c r="S52" i="15"/>
  <c r="M14" i="15"/>
  <c r="S14" i="15"/>
  <c r="N14" i="15"/>
  <c r="T14" i="15"/>
  <c r="T47" i="15"/>
  <c r="S47" i="15"/>
  <c r="S28" i="15"/>
  <c r="T28" i="15"/>
  <c r="S16" i="15"/>
  <c r="T16" i="15"/>
  <c r="N16" i="15"/>
  <c r="M16" i="15"/>
  <c r="S26" i="15"/>
  <c r="M26" i="15"/>
  <c r="T26" i="15"/>
  <c r="N26" i="15"/>
  <c r="AC14" i="12"/>
  <c r="AF14" i="12" s="1"/>
  <c r="C20" i="15"/>
  <c r="D20" i="15" s="1"/>
  <c r="T38" i="15"/>
  <c r="S38" i="15"/>
  <c r="T48" i="15"/>
  <c r="S48" i="15"/>
  <c r="T46" i="15"/>
  <c r="N46" i="15"/>
  <c r="S46" i="15"/>
  <c r="M46" i="15"/>
  <c r="S32" i="15"/>
  <c r="T32" i="15"/>
  <c r="AC15" i="12"/>
  <c r="AF15" i="12" s="1"/>
  <c r="C21" i="15"/>
  <c r="D21" i="15" s="1"/>
  <c r="T49" i="15"/>
  <c r="S49" i="15"/>
  <c r="S18" i="15"/>
  <c r="T18" i="15"/>
  <c r="S12" i="15"/>
  <c r="T12" i="15"/>
  <c r="AC25" i="12"/>
  <c r="AF25" i="12" s="1"/>
  <c r="AN17" i="12"/>
  <c r="AN25" i="12"/>
  <c r="AF23" i="12"/>
  <c r="AM17" i="12"/>
  <c r="AM14" i="12"/>
  <c r="AN14" i="12"/>
  <c r="AM53" i="12"/>
  <c r="AN53" i="12"/>
  <c r="AC20" i="12"/>
  <c r="AI20" i="12" s="1"/>
  <c r="AK20" i="12" s="1"/>
  <c r="AM20" i="12"/>
  <c r="AN20" i="12"/>
  <c r="AC7" i="12"/>
  <c r="AF7" i="12" s="1"/>
  <c r="AN7" i="12"/>
  <c r="AM7" i="12"/>
  <c r="AN41" i="12"/>
  <c r="AM41" i="12"/>
  <c r="AC10" i="12"/>
  <c r="AN10" i="12"/>
  <c r="AM10" i="12"/>
  <c r="AC52" i="12"/>
  <c r="AF52" i="12" s="1"/>
  <c r="AN52" i="12"/>
  <c r="AM52" i="12"/>
  <c r="AC18" i="12"/>
  <c r="AI18" i="12" s="1"/>
  <c r="AK18" i="12" s="1"/>
  <c r="AM18" i="12"/>
  <c r="AN18" i="12"/>
  <c r="AC51" i="12"/>
  <c r="AF51" i="12" s="1"/>
  <c r="AN51" i="12"/>
  <c r="AM51" i="12"/>
  <c r="AC44" i="12"/>
  <c r="AF44" i="12" s="1"/>
  <c r="AN44" i="12"/>
  <c r="AM44" i="12"/>
  <c r="AC21" i="12"/>
  <c r="AI21" i="12" s="1"/>
  <c r="AK21" i="12" s="1"/>
  <c r="AN21" i="12"/>
  <c r="AM21" i="12"/>
  <c r="AC13" i="12"/>
  <c r="AM13" i="12"/>
  <c r="AN13" i="12"/>
  <c r="AC8" i="12"/>
  <c r="AF8" i="12" s="1"/>
  <c r="AM8" i="12"/>
  <c r="AN8" i="12"/>
  <c r="AI5" i="12"/>
  <c r="AK5" i="12" s="1"/>
  <c r="AF5" i="12"/>
  <c r="AF17" i="12" l="1"/>
  <c r="U46" i="15"/>
  <c r="C54" i="19" s="1"/>
  <c r="I54" i="19" s="1"/>
  <c r="L54" i="19" s="1"/>
  <c r="O14" i="15"/>
  <c r="Q14" i="15" s="1"/>
  <c r="U18" i="15"/>
  <c r="C58" i="19" s="1"/>
  <c r="U16" i="15"/>
  <c r="C53" i="19" s="1"/>
  <c r="I53" i="19" s="1"/>
  <c r="L53" i="19" s="1"/>
  <c r="U13" i="15"/>
  <c r="C51" i="19" s="1"/>
  <c r="I51" i="19" s="1"/>
  <c r="L51" i="19" s="1"/>
  <c r="U12" i="15"/>
  <c r="C59" i="19" s="1"/>
  <c r="U32" i="15"/>
  <c r="C18" i="19" s="1"/>
  <c r="O46" i="15"/>
  <c r="Q46" i="15" s="1"/>
  <c r="O26" i="15"/>
  <c r="Q26" i="15" s="1"/>
  <c r="U28" i="15"/>
  <c r="C17" i="19" s="1"/>
  <c r="U14" i="15"/>
  <c r="C7" i="19" s="1"/>
  <c r="I7" i="19" s="1"/>
  <c r="L7" i="19" s="1"/>
  <c r="U45" i="15"/>
  <c r="C33" i="19" s="1"/>
  <c r="U34" i="15"/>
  <c r="C41" i="19" s="1"/>
  <c r="U48" i="15"/>
  <c r="C23" i="19" s="1"/>
  <c r="U47" i="15"/>
  <c r="C22" i="19" s="1"/>
  <c r="U40" i="15"/>
  <c r="C57" i="19" s="1"/>
  <c r="U30" i="15"/>
  <c r="C29" i="19" s="1"/>
  <c r="U22" i="15"/>
  <c r="C25" i="19" s="1"/>
  <c r="U49" i="15"/>
  <c r="C6" i="19" s="1"/>
  <c r="U38" i="15"/>
  <c r="C31" i="19" s="1"/>
  <c r="U26" i="15"/>
  <c r="C12" i="19" s="1"/>
  <c r="I12" i="19" s="1"/>
  <c r="L12" i="19" s="1"/>
  <c r="U52" i="15"/>
  <c r="C36" i="19" s="1"/>
  <c r="U41" i="15"/>
  <c r="C56" i="19" s="1"/>
  <c r="I56" i="19" s="1"/>
  <c r="L56" i="19" s="1"/>
  <c r="U53" i="15"/>
  <c r="C45" i="19" s="1"/>
  <c r="U51" i="15"/>
  <c r="C16" i="19" s="1"/>
  <c r="U24" i="15"/>
  <c r="C50" i="19" s="1"/>
  <c r="AD27" i="15"/>
  <c r="AC33" i="15"/>
  <c r="AD25" i="15"/>
  <c r="AC31" i="15"/>
  <c r="AD24" i="15"/>
  <c r="AC30" i="15"/>
  <c r="O13" i="15"/>
  <c r="Q13" i="15" s="1"/>
  <c r="AD26" i="15"/>
  <c r="AC32" i="15"/>
  <c r="O24" i="15"/>
  <c r="Q24" i="15" s="1"/>
  <c r="O45" i="15"/>
  <c r="Q45" i="15" s="1"/>
  <c r="O16" i="15"/>
  <c r="Q16" i="15" s="1"/>
  <c r="O41" i="15"/>
  <c r="Q41" i="15" s="1"/>
  <c r="I33" i="19"/>
  <c r="L33" i="19" s="1"/>
  <c r="AI14" i="12"/>
  <c r="AK14" i="12" s="1"/>
  <c r="AI15" i="12"/>
  <c r="AK15" i="12" s="1"/>
  <c r="T21" i="15"/>
  <c r="M21" i="15"/>
  <c r="S21" i="15"/>
  <c r="N21" i="15"/>
  <c r="S23" i="15"/>
  <c r="T23" i="15"/>
  <c r="M23" i="15"/>
  <c r="N23" i="15"/>
  <c r="T20" i="15"/>
  <c r="S20" i="15"/>
  <c r="N20" i="15"/>
  <c r="M20" i="15"/>
  <c r="S31" i="15"/>
  <c r="N31" i="15"/>
  <c r="T31" i="15"/>
  <c r="M31" i="15"/>
  <c r="AI25" i="12"/>
  <c r="AK25" i="12" s="1"/>
  <c r="AI51" i="12"/>
  <c r="AK51" i="12" s="1"/>
  <c r="AI52" i="12"/>
  <c r="AK52" i="12" s="1"/>
  <c r="AF21" i="12"/>
  <c r="AF20" i="12"/>
  <c r="AI44" i="12"/>
  <c r="AK44" i="12" s="1"/>
  <c r="AF18" i="12"/>
  <c r="AI7" i="12"/>
  <c r="AK7" i="12" s="1"/>
  <c r="AI13" i="12"/>
  <c r="AK13" i="12" s="1"/>
  <c r="AF13" i="12"/>
  <c r="AN62" i="12"/>
  <c r="AF10" i="12"/>
  <c r="AI10" i="12"/>
  <c r="AK10" i="12" s="1"/>
  <c r="AI8" i="12"/>
  <c r="AK8" i="12" s="1"/>
  <c r="AM63" i="12"/>
  <c r="AM62" i="12"/>
  <c r="U31" i="15" l="1"/>
  <c r="C5" i="19" s="1"/>
  <c r="I5" i="19" s="1"/>
  <c r="L5" i="19" s="1"/>
  <c r="O31" i="15"/>
  <c r="Q31" i="15" s="1"/>
  <c r="U23" i="15"/>
  <c r="C15" i="19" s="1"/>
  <c r="I15" i="19" s="1"/>
  <c r="L15" i="19" s="1"/>
  <c r="U20" i="15"/>
  <c r="C11" i="19" s="1"/>
  <c r="I11" i="19" s="1"/>
  <c r="L11" i="19" s="1"/>
  <c r="U21" i="15"/>
  <c r="C64" i="19" s="1"/>
  <c r="I64" i="19" s="1"/>
  <c r="L64" i="19" s="1"/>
  <c r="O23" i="15"/>
  <c r="Q23" i="15" s="1"/>
  <c r="O21" i="15"/>
  <c r="Q21" i="15" s="1"/>
  <c r="O20" i="15"/>
  <c r="Q20" i="15" s="1"/>
  <c r="I50" i="19"/>
  <c r="L5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rbellasio</author>
    <author>Kirk Winges</author>
  </authors>
  <commentList>
    <comment ref="V1" authorId="0" shapeId="0" xr:uid="{00000000-0006-0000-0000-000001000000}">
      <text>
        <r>
          <rPr>
            <sz val="9"/>
            <color indexed="81"/>
            <rFont val="Tahoma"/>
            <family val="2"/>
          </rPr>
          <t xml:space="preserve">
100% of time from biofilter.</t>
        </r>
      </text>
    </comment>
    <comment ref="W1" authorId="0" shapeId="0" xr:uid="{00000000-0006-0000-0000-000002000000}">
      <text>
        <r>
          <rPr>
            <sz val="9"/>
            <color indexed="81"/>
            <rFont val="Tahoma"/>
            <family val="2"/>
          </rPr>
          <t xml:space="preserve">
This is just a working column now.
If we use 100% negative flow, the new emissions of the ASP on positive air will be zero. 
Since when Ecology did the measurements a biofilter cover was not present over the ASP, its emissions were uncontrolled. The fluxes previously estimated for the ASP will be now diverted to the engineered biofilter. Therefore they will be reduced by 95%.</t>
        </r>
      </text>
    </comment>
    <comment ref="X1" authorId="0" shapeId="0" xr:uid="{00000000-0006-0000-0000-000003000000}">
      <text>
        <r>
          <rPr>
            <sz val="9"/>
            <color indexed="81"/>
            <rFont val="Tahoma"/>
            <family val="2"/>
          </rPr>
          <t xml:space="preserve">
19% is the windrow emission reduction due to moisturing (California rule 4566)</t>
        </r>
      </text>
    </comment>
    <comment ref="J8" authorId="1" shapeId="0" xr:uid="{00000000-0006-0000-0000-000004000000}">
      <text>
        <r>
          <rPr>
            <b/>
            <sz val="9"/>
            <color indexed="81"/>
            <rFont val="Tahoma"/>
            <family val="2"/>
          </rPr>
          <t>Kirk Winges:</t>
        </r>
        <r>
          <rPr>
            <sz val="9"/>
            <color indexed="81"/>
            <rFont val="Tahoma"/>
            <family val="2"/>
          </rPr>
          <t xml:space="preserve">
The equipment blank also had 3.8 ug/m3</t>
        </r>
      </text>
    </comment>
    <comment ref="J31" authorId="0" shapeId="0" xr:uid="{00000000-0006-0000-0000-000005000000}">
      <text>
        <r>
          <rPr>
            <sz val="9"/>
            <color indexed="81"/>
            <rFont val="Tahoma"/>
            <family val="2"/>
          </rPr>
          <t xml:space="preserve">
10.8 liters/min is the median value of "Airflow measurement in passively aerated compost" by Yu et al (2005).</t>
        </r>
      </text>
    </comment>
    <comment ref="T31" authorId="0" shapeId="0" xr:uid="{00000000-0006-0000-0000-000006000000}">
      <text>
        <r>
          <rPr>
            <sz val="9"/>
            <color indexed="81"/>
            <rFont val="Tahoma"/>
            <family val="2"/>
          </rPr>
          <t xml:space="preserve">
9.8 liters/min is the last value of Table 1 in "Airflow measurement in passively aerated compost" by Yu et al (2005).</t>
        </r>
      </text>
    </comment>
    <comment ref="C33" authorId="0" shapeId="0" xr:uid="{00000000-0006-0000-0000-000007000000}">
      <text>
        <r>
          <rPr>
            <sz val="9"/>
            <color indexed="81"/>
            <rFont val="Tahoma"/>
            <family val="2"/>
          </rPr>
          <t xml:space="preserve">
8640 cfm from "ECS_Exhaust Air Design Estimates for Lenz CASP Phase I.pdf"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rbellasio</author>
    <author>Kirk Winges</author>
  </authors>
  <commentList>
    <comment ref="V1" authorId="0" shapeId="0" xr:uid="{00000000-0006-0000-0200-000001000000}">
      <text>
        <r>
          <rPr>
            <sz val="9"/>
            <color indexed="81"/>
            <rFont val="Tahoma"/>
            <family val="2"/>
          </rPr>
          <t xml:space="preserve">
100% of time from biofilter.</t>
        </r>
      </text>
    </comment>
    <comment ref="W1" authorId="0" shapeId="0" xr:uid="{A65B1157-851F-4F26-A5E2-DAB39373ABC2}">
      <text>
        <r>
          <rPr>
            <sz val="9"/>
            <color indexed="81"/>
            <rFont val="Tahoma"/>
            <family val="2"/>
          </rPr>
          <t xml:space="preserve">
This is just a working column now.
If we use 100% negative flow, the new emissions of the ASP on positive air will be zero. 
Since when Ecology did the measurements a biofilter cover was not present over the ASP, its emissions were uncontrolled. The fluxes previously estimated for the ASP will be now diverted to the engineered biofilter. Therefore they will be reduced by 95%.</t>
        </r>
      </text>
    </comment>
    <comment ref="X1" authorId="0" shapeId="0" xr:uid="{00000000-0006-0000-0200-000003000000}">
      <text>
        <r>
          <rPr>
            <sz val="9"/>
            <color indexed="81"/>
            <rFont val="Tahoma"/>
            <family val="2"/>
          </rPr>
          <t xml:space="preserve">
19% is the windrow emission reduction due to moisturing (California rule 4566)</t>
        </r>
      </text>
    </comment>
    <comment ref="J8" authorId="1" shapeId="0" xr:uid="{00000000-0006-0000-0200-000004000000}">
      <text>
        <r>
          <rPr>
            <b/>
            <sz val="9"/>
            <color indexed="81"/>
            <rFont val="Tahoma"/>
            <family val="2"/>
          </rPr>
          <t>Kirk Winges:</t>
        </r>
        <r>
          <rPr>
            <sz val="9"/>
            <color indexed="81"/>
            <rFont val="Tahoma"/>
            <family val="2"/>
          </rPr>
          <t xml:space="preserve">
The equipment blank also had 3.8 ug/m3</t>
        </r>
      </text>
    </comment>
    <comment ref="J31" authorId="0" shapeId="0" xr:uid="{00000000-0006-0000-0200-000005000000}">
      <text>
        <r>
          <rPr>
            <sz val="9"/>
            <color indexed="81"/>
            <rFont val="Tahoma"/>
            <family val="2"/>
          </rPr>
          <t xml:space="preserve">
10.8 liters/min is the median value of "Airflow measurement in passively aerated compost" by Yu et al (2005).</t>
        </r>
      </text>
    </comment>
    <comment ref="T31" authorId="0" shapeId="0" xr:uid="{00000000-0006-0000-0200-000006000000}">
      <text>
        <r>
          <rPr>
            <sz val="9"/>
            <color indexed="81"/>
            <rFont val="Tahoma"/>
            <family val="2"/>
          </rPr>
          <t xml:space="preserve">
9.8 liters/min is the last value of Table 1 in "Airflow measurement in passively aerated compost" by Yu et al (2005).</t>
        </r>
      </text>
    </comment>
    <comment ref="C33" authorId="0" shapeId="0" xr:uid="{00000000-0006-0000-0200-000007000000}">
      <text>
        <r>
          <rPr>
            <sz val="9"/>
            <color indexed="81"/>
            <rFont val="Tahoma"/>
            <family val="2"/>
          </rPr>
          <t xml:space="preserve">
8640 cfm from "ECS_Exhaust Air Design Estimates for Lenz CASP Phase I.pdf"</t>
        </r>
      </text>
    </comment>
    <comment ref="A63" authorId="0" shapeId="0" xr:uid="{793CB797-0819-44F8-AB02-1EBBF4AF9919}">
      <text>
        <r>
          <rPr>
            <sz val="9"/>
            <color indexed="81"/>
            <rFont val="Tahoma"/>
            <family val="2"/>
          </rPr>
          <t xml:space="preserve">
Consider 1100 ug/m3 on "Mass Bed Middle E" as an outlier and exclude it.</t>
        </r>
      </text>
    </comment>
  </commentList>
</comments>
</file>

<file path=xl/sharedStrings.xml><?xml version="1.0" encoding="utf-8"?>
<sst xmlns="http://schemas.openxmlformats.org/spreadsheetml/2006/main" count="5606" uniqueCount="2100">
  <si>
    <t>t/y</t>
  </si>
  <si>
    <t>Proposed</t>
  </si>
  <si>
    <t>Ethanol</t>
  </si>
  <si>
    <t>64-17-5</t>
  </si>
  <si>
    <t>Ethyl alcohol (Ethanol)</t>
  </si>
  <si>
    <t>Yes</t>
  </si>
  <si>
    <t>No</t>
  </si>
  <si>
    <t>CAS</t>
  </si>
  <si>
    <t>Chemical_Name</t>
  </si>
  <si>
    <t>TAC?</t>
  </si>
  <si>
    <t>HAP?</t>
  </si>
  <si>
    <t>VOC?</t>
  </si>
  <si>
    <t>78-93-3</t>
  </si>
  <si>
    <t>2-Butanone (MEK; Methyl ethyl ketone)</t>
  </si>
  <si>
    <t>delisted hap</t>
  </si>
  <si>
    <t>67-64-1</t>
  </si>
  <si>
    <t>Acetone</t>
  </si>
  <si>
    <t>110-62-3</t>
  </si>
  <si>
    <t>n-Valeraldehyde</t>
  </si>
  <si>
    <t>71-23-8</t>
  </si>
  <si>
    <t>n-Propyl alcohol</t>
  </si>
  <si>
    <t>79-09-4</t>
  </si>
  <si>
    <t>Proprionic acid</t>
  </si>
  <si>
    <t>123-38-6</t>
  </si>
  <si>
    <t>Propionaldehyde</t>
  </si>
  <si>
    <t>123-72-8</t>
  </si>
  <si>
    <t>Butyraldehyde</t>
  </si>
  <si>
    <t>71-36-3</t>
  </si>
  <si>
    <t>n-Butyl alcohol</t>
  </si>
  <si>
    <t>64-19-7</t>
  </si>
  <si>
    <t>Acetic Acid</t>
  </si>
  <si>
    <t>64-18-6</t>
  </si>
  <si>
    <t>Formic acid (methanoic acid)</t>
  </si>
  <si>
    <t>591-78-6</t>
  </si>
  <si>
    <t>2-Hexanone (MBK) (Methyl n-butyl ketone)</t>
  </si>
  <si>
    <t>80-56-8</t>
  </si>
  <si>
    <t>110-43-0</t>
  </si>
  <si>
    <t>Methyl n-amyl ketone</t>
  </si>
  <si>
    <t>108-87-2</t>
  </si>
  <si>
    <t>Methylcyclohexane</t>
  </si>
  <si>
    <t>106-51-4</t>
  </si>
  <si>
    <t>Quinone (1,4-Cyclohexadienedione)</t>
  </si>
  <si>
    <t>108-88-3</t>
  </si>
  <si>
    <t>Toluene</t>
  </si>
  <si>
    <t>95-50-1</t>
  </si>
  <si>
    <t>o-Dichlorobenzene</t>
  </si>
  <si>
    <t>Averaging
Period</t>
  </si>
  <si>
    <t>SQER
(lb/avg per)</t>
  </si>
  <si>
    <t>De Minimis
(lb/avg per)</t>
  </si>
  <si>
    <t>m3/min</t>
  </si>
  <si>
    <t>Carbon disulfide</t>
  </si>
  <si>
    <t>Benzene</t>
  </si>
  <si>
    <t>Formaldehyde</t>
  </si>
  <si>
    <t>Acetaldehyde</t>
  </si>
  <si>
    <t>Ethylbenzene</t>
  </si>
  <si>
    <t>Naphthalene</t>
  </si>
  <si>
    <t>4-Methyl-2-pentanone</t>
  </si>
  <si>
    <t>1,1-Difluoroethane</t>
  </si>
  <si>
    <t>7664-41-7</t>
  </si>
  <si>
    <t>Ammonia (NH3)</t>
  </si>
  <si>
    <t>TAC</t>
  </si>
  <si>
    <t>67-56-1</t>
  </si>
  <si>
    <t>Methyl alcohol (Methanol)</t>
  </si>
  <si>
    <t>75-15-0</t>
  </si>
  <si>
    <t>71-43-2</t>
  </si>
  <si>
    <t>50-00-0</t>
  </si>
  <si>
    <t>75-07-0</t>
  </si>
  <si>
    <t>100-41-4</t>
  </si>
  <si>
    <t>Ethyl benzene</t>
  </si>
  <si>
    <t>91-20-3</t>
  </si>
  <si>
    <t>108-10-1</t>
  </si>
  <si>
    <t>Methyl isobutyl ketone (MIBK; Hexone)</t>
  </si>
  <si>
    <t>75-37-6</t>
  </si>
  <si>
    <t xml:space="preserve">Ammonia </t>
  </si>
  <si>
    <t>24-hr</t>
  </si>
  <si>
    <t xml:space="preserve">Methyl Alcohol </t>
  </si>
  <si>
    <t xml:space="preserve">Carbon disulfide </t>
  </si>
  <si>
    <t xml:space="preserve">Methyl Ethyl Ketone </t>
  </si>
  <si>
    <t xml:space="preserve">Benzene </t>
  </si>
  <si>
    <t>year</t>
  </si>
  <si>
    <t xml:space="preserve">Formaldehyde </t>
  </si>
  <si>
    <t xml:space="preserve">Acetaldehyde </t>
  </si>
  <si>
    <t xml:space="preserve">Toluene </t>
  </si>
  <si>
    <t xml:space="preserve">Ethylbenzene </t>
  </si>
  <si>
    <t xml:space="preserve">Naphthalene </t>
  </si>
  <si>
    <t xml:space="preserve">Methyl Isobutyl Ketone </t>
  </si>
  <si>
    <t># days</t>
  </si>
  <si>
    <t xml:space="preserve">Styrene </t>
  </si>
  <si>
    <t xml:space="preserve">o-Xylene </t>
  </si>
  <si>
    <t>Mass Bed</t>
  </si>
  <si>
    <t>Biofilter</t>
  </si>
  <si>
    <t>m3/s</t>
  </si>
  <si>
    <t>Ecology Testing at the Lenz Facility for Vocs.</t>
  </si>
  <si>
    <t>CAS No</t>
  </si>
  <si>
    <t>115-07-1</t>
  </si>
  <si>
    <t>Propene</t>
  </si>
  <si>
    <t>ug/m3</t>
  </si>
  <si>
    <t>ASP Biofilter</t>
  </si>
  <si>
    <t>alpha-Pinene</t>
  </si>
  <si>
    <t>5989-27-5</t>
  </si>
  <si>
    <t>d-Limonene</t>
  </si>
  <si>
    <t>TVOC as Toluene</t>
  </si>
  <si>
    <t>Tipping &amp; 
ASP Biofilter</t>
  </si>
  <si>
    <t>Tipping &amp; 
ASP Biofilter Dup</t>
  </si>
  <si>
    <t>75-05-8</t>
  </si>
  <si>
    <t>Acetonitrile</t>
  </si>
  <si>
    <t>Fresh ASP</t>
  </si>
  <si>
    <t>141-78-6</t>
  </si>
  <si>
    <t>Ethyl Acetate</t>
  </si>
  <si>
    <t>7-Day ASP</t>
  </si>
  <si>
    <t>75-71-8</t>
  </si>
  <si>
    <t>Dichlorodifluoromethane</t>
  </si>
  <si>
    <t>74-87-3</t>
  </si>
  <si>
    <t>Chloromthane</t>
  </si>
  <si>
    <t>75-09-2</t>
  </si>
  <si>
    <t>Methylene Chloride</t>
  </si>
  <si>
    <t>142-82-5</t>
  </si>
  <si>
    <t>n-Heptane</t>
  </si>
  <si>
    <t>Finished</t>
  </si>
  <si>
    <t>75-69-4</t>
  </si>
  <si>
    <t>Trichlorofluoromethane</t>
  </si>
  <si>
    <t>110-54-3</t>
  </si>
  <si>
    <t>n-Hexane</t>
  </si>
  <si>
    <t>Mas Bed
NE Corner</t>
  </si>
  <si>
    <t>Mas Bed
NW Corner</t>
  </si>
  <si>
    <t>Mass Bed
Middle W</t>
  </si>
  <si>
    <t>Mass Bed
Middle S</t>
  </si>
  <si>
    <t>Mass Bed
Middle E</t>
  </si>
  <si>
    <t>108-05-4</t>
  </si>
  <si>
    <t>Vinyl Acetate</t>
  </si>
  <si>
    <t>n-Octane</t>
  </si>
  <si>
    <t>Styrene</t>
  </si>
  <si>
    <t>100-42-5</t>
  </si>
  <si>
    <t>111-63-9</t>
  </si>
  <si>
    <t>106-99-0</t>
  </si>
  <si>
    <t>1,3-Butadiene</t>
  </si>
  <si>
    <t>179601-23-1</t>
  </si>
  <si>
    <t>m,p-Xylenes</t>
  </si>
  <si>
    <t>2-Butanone (MEK)</t>
  </si>
  <si>
    <t>111-84-2</t>
  </si>
  <si>
    <t>n-Nonane</t>
  </si>
  <si>
    <t>100-00-5</t>
  </si>
  <si>
    <t>p-Nitrochlorobenzene</t>
  </si>
  <si>
    <t>100-01-6</t>
  </si>
  <si>
    <t>p-Nitroaniline</t>
  </si>
  <si>
    <t>100-02-7</t>
  </si>
  <si>
    <t>4-Nitrophenol</t>
  </si>
  <si>
    <t>100-37-8</t>
  </si>
  <si>
    <t>Diethylaminoethanol, 2-</t>
  </si>
  <si>
    <t>100-44-7</t>
  </si>
  <si>
    <t>Benzyl chloride</t>
  </si>
  <si>
    <t>100-61-8</t>
  </si>
  <si>
    <t>N-Methyl aniline</t>
  </si>
  <si>
    <t>100-63-0</t>
  </si>
  <si>
    <t>Phenylhydrazine</t>
  </si>
  <si>
    <t>100-74-3</t>
  </si>
  <si>
    <t>N-Ethylmorpholine</t>
  </si>
  <si>
    <t>10025-67-9</t>
  </si>
  <si>
    <t>Sulfur monochloride</t>
  </si>
  <si>
    <t>10025-87-3</t>
  </si>
  <si>
    <t>Phosphorus oxychloride</t>
  </si>
  <si>
    <t>10026-13-8</t>
  </si>
  <si>
    <t>Phosphorus pentachloride</t>
  </si>
  <si>
    <t>10035-10-6</t>
  </si>
  <si>
    <t>Hydrogen bromide</t>
  </si>
  <si>
    <t>10049-04-4</t>
  </si>
  <si>
    <t>Chlorine dioxide</t>
  </si>
  <si>
    <t>101-14-4</t>
  </si>
  <si>
    <t>4,4-Methylene bis(2-chloroaniline)</t>
  </si>
  <si>
    <t>101-68-8</t>
  </si>
  <si>
    <t>Methylene bis(phenyl isocyanate)(Methylene diphenyl diisocyanate MDI)</t>
  </si>
  <si>
    <t>101-77-9</t>
  </si>
  <si>
    <t>4,4'-Methylene dianiline</t>
  </si>
  <si>
    <t>101-80-4</t>
  </si>
  <si>
    <t>4,4'-Diaminodiphenyl ether</t>
  </si>
  <si>
    <t>101-84-8</t>
  </si>
  <si>
    <t>Phenyl ether</t>
  </si>
  <si>
    <t>101-90-6</t>
  </si>
  <si>
    <t>Diglycidyl resorcinol ether</t>
  </si>
  <si>
    <t>10102-43-9</t>
  </si>
  <si>
    <t>Nitric oxide</t>
  </si>
  <si>
    <t>102-54-5</t>
  </si>
  <si>
    <t>Dicyclopentadienyl iron</t>
  </si>
  <si>
    <t>102-81-8</t>
  </si>
  <si>
    <t>2-N-Dibutylaminoethanol</t>
  </si>
  <si>
    <t>10210-68-1</t>
  </si>
  <si>
    <t>Cobalt carbonyl as Co</t>
  </si>
  <si>
    <t>10294-33-4</t>
  </si>
  <si>
    <t>Boron tribromide</t>
  </si>
  <si>
    <t>105-46-4</t>
  </si>
  <si>
    <t>sec-Butyl acetate</t>
  </si>
  <si>
    <t>105-60-2</t>
  </si>
  <si>
    <t>Caprolactum, dusts</t>
  </si>
  <si>
    <t>No*</t>
  </si>
  <si>
    <t>10595-95-6</t>
  </si>
  <si>
    <t>N-Nitrosomethylethylamine</t>
  </si>
  <si>
    <t>106-35-4</t>
  </si>
  <si>
    <t>Ethyl butyl ketone</t>
  </si>
  <si>
    <t>106-42-3</t>
  </si>
  <si>
    <t>p-Xylenes</t>
  </si>
  <si>
    <t>106-44-5</t>
  </si>
  <si>
    <t>p-Cresol</t>
  </si>
  <si>
    <t>106-46-7</t>
  </si>
  <si>
    <t>1,4-Dichlorobenzene(p-Dichlorobenzene)</t>
  </si>
  <si>
    <t>106-49-0</t>
  </si>
  <si>
    <t>p-Toluidine</t>
  </si>
  <si>
    <t>106-50-3</t>
  </si>
  <si>
    <t>p-Phenylenediamine</t>
  </si>
  <si>
    <t>106-87-6</t>
  </si>
  <si>
    <t>Vinyl cyclohexene dioxide</t>
  </si>
  <si>
    <t>106-88-7</t>
  </si>
  <si>
    <t>1,2-Epoxybutane (1,2-Butylene oxide)</t>
  </si>
  <si>
    <t>106-89-8</t>
  </si>
  <si>
    <t>Epichlorohydrin (1-Chloro-2,3-epoxypropane)</t>
  </si>
  <si>
    <t>106-92-3</t>
  </si>
  <si>
    <t>Allyl glycidyl ether (AGE)</t>
  </si>
  <si>
    <t>106-93-4</t>
  </si>
  <si>
    <t>Ethylene dibromide (1,2-dibromoethane)</t>
  </si>
  <si>
    <t>106-97-8</t>
  </si>
  <si>
    <t>Butane</t>
  </si>
  <si>
    <t>107-02-8</t>
  </si>
  <si>
    <t>Acrolein</t>
  </si>
  <si>
    <t>107-05-1</t>
  </si>
  <si>
    <t>Allyl chloride</t>
  </si>
  <si>
    <t>107-06-2</t>
  </si>
  <si>
    <t>Ethylene dichloride (1,2-Dichloroethane)</t>
  </si>
  <si>
    <t>107-07-3</t>
  </si>
  <si>
    <t>Ethylene chlorohydrin</t>
  </si>
  <si>
    <t>107-13-1</t>
  </si>
  <si>
    <t>Acrylonitrile</t>
  </si>
  <si>
    <t>107-15-3</t>
  </si>
  <si>
    <t>Ethylene diamine</t>
  </si>
  <si>
    <t>107-18-6</t>
  </si>
  <si>
    <t>Allyl alchohol</t>
  </si>
  <si>
    <t>107-19-7</t>
  </si>
  <si>
    <t>Propargyl alcohol</t>
  </si>
  <si>
    <t>107-20-0</t>
  </si>
  <si>
    <t>Chloroacetaldehyde</t>
  </si>
  <si>
    <t>107-21-1</t>
  </si>
  <si>
    <t>Ethylene glycol</t>
  </si>
  <si>
    <t>107-30-2</t>
  </si>
  <si>
    <t>Chloromethyl methyl ether</t>
  </si>
  <si>
    <t>107-31-3</t>
  </si>
  <si>
    <t>Methyl formate</t>
  </si>
  <si>
    <t>107-41-5</t>
  </si>
  <si>
    <t>Hexylene glycol</t>
  </si>
  <si>
    <t>107-49-3</t>
  </si>
  <si>
    <t>TEPP</t>
  </si>
  <si>
    <t>107-66-4</t>
  </si>
  <si>
    <t>Dibutyl phosphate</t>
  </si>
  <si>
    <t>107-87-9</t>
  </si>
  <si>
    <t>2-Pentanone  (Methyl propyl ketone)</t>
  </si>
  <si>
    <t>107-98-2</t>
  </si>
  <si>
    <t>Propylene glycol mono-methyl ether</t>
  </si>
  <si>
    <t>108-03-2</t>
  </si>
  <si>
    <t>1-Nitropropane</t>
  </si>
  <si>
    <t>Vinyl acetate</t>
  </si>
  <si>
    <t>108-11-2</t>
  </si>
  <si>
    <t>Methyl isobutyl carbinol</t>
  </si>
  <si>
    <t>108-18-9</t>
  </si>
  <si>
    <t>Diisopropylamine</t>
  </si>
  <si>
    <t>108-20-3</t>
  </si>
  <si>
    <t>Isopropyl ether</t>
  </si>
  <si>
    <t>108-21-4</t>
  </si>
  <si>
    <t>Isopropyl acetate</t>
  </si>
  <si>
    <t>108-24-7</t>
  </si>
  <si>
    <t>Acetic anhydride</t>
  </si>
  <si>
    <t>108-31-6</t>
  </si>
  <si>
    <t>Maleic anhydride</t>
  </si>
  <si>
    <t>108-38-3</t>
  </si>
  <si>
    <t>m-Xylenes</t>
  </si>
  <si>
    <t>108-39-4</t>
  </si>
  <si>
    <t>m-Cresol</t>
  </si>
  <si>
    <t>108-43-0</t>
  </si>
  <si>
    <t>Chlorophenols</t>
  </si>
  <si>
    <t>108-44-1</t>
  </si>
  <si>
    <t>m-Toluidine</t>
  </si>
  <si>
    <t>108-46-3</t>
  </si>
  <si>
    <t>Resorcinol</t>
  </si>
  <si>
    <t>108-83-8</t>
  </si>
  <si>
    <t>Diisobutyl ketone</t>
  </si>
  <si>
    <t>108-84-9</t>
  </si>
  <si>
    <t>sec-Hexyl acetate</t>
  </si>
  <si>
    <t>108-90-7</t>
  </si>
  <si>
    <t>Chlorobenzene</t>
  </si>
  <si>
    <t>108-91-8</t>
  </si>
  <si>
    <t>Cyclohexylamine</t>
  </si>
  <si>
    <t>108-93-0</t>
  </si>
  <si>
    <t>Cyclohexanol</t>
  </si>
  <si>
    <t>108-94-1</t>
  </si>
  <si>
    <t>Cyclohexanone</t>
  </si>
  <si>
    <t>108-95-2</t>
  </si>
  <si>
    <t>Phenol</t>
  </si>
  <si>
    <t>108-98-5</t>
  </si>
  <si>
    <t>Phenyl mercaptan</t>
  </si>
  <si>
    <t>109-59-1</t>
  </si>
  <si>
    <t>Isopropoxyethanol</t>
  </si>
  <si>
    <t>109-60-4</t>
  </si>
  <si>
    <t>n-Propyl acetate</t>
  </si>
  <si>
    <t>109-66-0</t>
  </si>
  <si>
    <t>Pentane</t>
  </si>
  <si>
    <t>109-73-9</t>
  </si>
  <si>
    <t>n-Butylamine</t>
  </si>
  <si>
    <t>109-79-5</t>
  </si>
  <si>
    <t>Butyl mercaptan</t>
  </si>
  <si>
    <t>109-86-4</t>
  </si>
  <si>
    <t>Methyl cellosolve (2-Methoxyethanol)</t>
  </si>
  <si>
    <t>109-87-5</t>
  </si>
  <si>
    <t>Methylal</t>
  </si>
  <si>
    <t>109-89-7</t>
  </si>
  <si>
    <t>Diethylamine</t>
  </si>
  <si>
    <t>109-94-4</t>
  </si>
  <si>
    <t>Ethyl formate</t>
  </si>
  <si>
    <t>109-99-9</t>
  </si>
  <si>
    <t>Tetrahydrofuran</t>
  </si>
  <si>
    <t>110-12-3</t>
  </si>
  <si>
    <t>Methyl isoamyl ketone</t>
  </si>
  <si>
    <t>110-19-0</t>
  </si>
  <si>
    <t>Isobutyl acetate</t>
  </si>
  <si>
    <t>110-49-6</t>
  </si>
  <si>
    <t>2-Methoxyethyl acetate</t>
  </si>
  <si>
    <t>Hexane (n-Hexane)</t>
  </si>
  <si>
    <t>110-80-5</t>
  </si>
  <si>
    <t>2-Ethoxyethanol (Cellosolve)</t>
  </si>
  <si>
    <t>110-82-7</t>
  </si>
  <si>
    <t>Cyclohexane</t>
  </si>
  <si>
    <t>110-83-8</t>
  </si>
  <si>
    <t>Cyclohexene</t>
  </si>
  <si>
    <t>110-86-1</t>
  </si>
  <si>
    <t>Pyridine</t>
  </si>
  <si>
    <t>110-91-8</t>
  </si>
  <si>
    <t>Morpholine</t>
  </si>
  <si>
    <t>111-15-9</t>
  </si>
  <si>
    <t>2-Ethoxyethyl acetate</t>
  </si>
  <si>
    <t>111-30-8</t>
  </si>
  <si>
    <t>Glutaraldehyde</t>
  </si>
  <si>
    <t>111-40-0</t>
  </si>
  <si>
    <t>Diethylenetriamine (DETA)</t>
  </si>
  <si>
    <t>111-42-2</t>
  </si>
  <si>
    <t>Diethanolamine</t>
  </si>
  <si>
    <t>111-44-4</t>
  </si>
  <si>
    <t>Dichloroethyl ether (Bis(2-chloroethyl)ether)</t>
  </si>
  <si>
    <t>111-65-9</t>
  </si>
  <si>
    <t>Octane</t>
  </si>
  <si>
    <t>111-76-2</t>
  </si>
  <si>
    <t>2-Butoxyethanol (Butyl cellosolve; Ethylene glycol monobutyl ether)</t>
  </si>
  <si>
    <t>Nonane</t>
  </si>
  <si>
    <t>1120-71-4</t>
  </si>
  <si>
    <t>1,3-Propane sultone</t>
  </si>
  <si>
    <t>114-26-1</t>
  </si>
  <si>
    <t>Propoxur (Baygon)</t>
  </si>
  <si>
    <t>115-29-7</t>
  </si>
  <si>
    <t>Endosulfan</t>
  </si>
  <si>
    <t>115-86-6</t>
  </si>
  <si>
    <t>Triphenyl phosphate</t>
  </si>
  <si>
    <t>115-90-2</t>
  </si>
  <si>
    <t>Fensulfothion</t>
  </si>
  <si>
    <t>117-79-3</t>
  </si>
  <si>
    <t>2-Aminoanthraquinone</t>
  </si>
  <si>
    <t>117-81-7</t>
  </si>
  <si>
    <t>Bis(2-ethylhexyl)phthalate (DEHP)</t>
  </si>
  <si>
    <t>118-52-5</t>
  </si>
  <si>
    <t>1,3-Dichloro-5,5-dimethyl hydantoin</t>
  </si>
  <si>
    <t>118-74-1</t>
  </si>
  <si>
    <t>Hexachlorobenzene</t>
  </si>
  <si>
    <t>118-96-7</t>
  </si>
  <si>
    <t>2,4,6-Trinitrotoluene</t>
  </si>
  <si>
    <t>1189-85-1</t>
  </si>
  <si>
    <t>tert-Butyl chromate, as CrO3</t>
  </si>
  <si>
    <t>119-90-4</t>
  </si>
  <si>
    <t>3,3-Dimethoxybenzidine (ortol-dianisidine)</t>
  </si>
  <si>
    <t>119-93-7</t>
  </si>
  <si>
    <t>3,3'-Dimethyl benzidine</t>
  </si>
  <si>
    <t>120-80-9</t>
  </si>
  <si>
    <t>Catechol</t>
  </si>
  <si>
    <t>120-82-1</t>
  </si>
  <si>
    <t>1,2,4-Trichlorobenzene</t>
  </si>
  <si>
    <t>12079-65-1</t>
  </si>
  <si>
    <t>Manganese cyclopentadienyl tricarbonyl</t>
  </si>
  <si>
    <t>121-14-2</t>
  </si>
  <si>
    <t>2,4-Dinitrotoluene</t>
  </si>
  <si>
    <t>121-44-8</t>
  </si>
  <si>
    <t>Triethylamine</t>
  </si>
  <si>
    <t>121-45-9</t>
  </si>
  <si>
    <t>Trimethyl phosphite</t>
  </si>
  <si>
    <t>121-69-7</t>
  </si>
  <si>
    <t>N,N-Dimethylaniline (N-N-Diethyl aniline)</t>
  </si>
  <si>
    <t>121-75-5</t>
  </si>
  <si>
    <t>Malathion</t>
  </si>
  <si>
    <t>121-82-4</t>
  </si>
  <si>
    <t>Cyclonite</t>
  </si>
  <si>
    <t>12108-13-3</t>
  </si>
  <si>
    <t>Methylcyclopentadienyl manganese tricarbonyl</t>
  </si>
  <si>
    <t>12125-02-9</t>
  </si>
  <si>
    <t>Ammonium chloride fumes</t>
  </si>
  <si>
    <t>122-39-4</t>
  </si>
  <si>
    <t>Diphenylamine</t>
  </si>
  <si>
    <t>122-60-1</t>
  </si>
  <si>
    <t>Phenyl glycidyl ether</t>
  </si>
  <si>
    <t>122-66-7</t>
  </si>
  <si>
    <t>1,2-Diphenyl hydrazine</t>
  </si>
  <si>
    <t>123-19-3</t>
  </si>
  <si>
    <t>Dipropyl ketone</t>
  </si>
  <si>
    <t>123-31-9</t>
  </si>
  <si>
    <t>Hydroquinone</t>
  </si>
  <si>
    <t>123-42-2</t>
  </si>
  <si>
    <t>Diacetone alcohol</t>
  </si>
  <si>
    <t>123-51-3</t>
  </si>
  <si>
    <t>Isoamyl alcohol</t>
  </si>
  <si>
    <t>123-86-4</t>
  </si>
  <si>
    <t>n-Butyl acetate</t>
  </si>
  <si>
    <t>123-91-1</t>
  </si>
  <si>
    <t>1,4-Dioxane (1,4-Diethylene oxide)</t>
  </si>
  <si>
    <t>123-92-2</t>
  </si>
  <si>
    <t>Isoamyl acetate</t>
  </si>
  <si>
    <t>124-40-3</t>
  </si>
  <si>
    <t>Dimethylamine</t>
  </si>
  <si>
    <t>126-73-8</t>
  </si>
  <si>
    <t>Tributyl phosphate</t>
  </si>
  <si>
    <t>126-85-2</t>
  </si>
  <si>
    <t>Nitrogen mustard N-oxide</t>
  </si>
  <si>
    <t>126-98-7</t>
  </si>
  <si>
    <t>Methylacrylonitrile</t>
  </si>
  <si>
    <t>126-99-8</t>
  </si>
  <si>
    <t>b-Chloroprene</t>
  </si>
  <si>
    <t>12604-58-9</t>
  </si>
  <si>
    <t>Ferrovanadium dust</t>
  </si>
  <si>
    <t>127-18-4</t>
  </si>
  <si>
    <t>Perchloroethylene (tetrachloroethylene)</t>
  </si>
  <si>
    <t>127-19-5</t>
  </si>
  <si>
    <t>Dimethylacetamide</t>
  </si>
  <si>
    <t>128-37-0</t>
  </si>
  <si>
    <t>2,6-Ditert.butyl-p-cresol</t>
  </si>
  <si>
    <t>129-15-7</t>
  </si>
  <si>
    <t>2-Methyl-1-nitroanthraquinone</t>
  </si>
  <si>
    <t>1300-73-8</t>
  </si>
  <si>
    <t>Xylidine</t>
  </si>
  <si>
    <t>1303-86-2</t>
  </si>
  <si>
    <t>Boron oxide</t>
  </si>
  <si>
    <t>1303-96-4</t>
  </si>
  <si>
    <t>Borate (anhydrous and pentahydrate)</t>
  </si>
  <si>
    <t>1304-82-1</t>
  </si>
  <si>
    <t>Bismuth telluride</t>
  </si>
  <si>
    <t>1305-62-0</t>
  </si>
  <si>
    <t>Calcium hydroxide</t>
  </si>
  <si>
    <t>1305-78-8</t>
  </si>
  <si>
    <t>Calcium oxide</t>
  </si>
  <si>
    <t>1309-37-1</t>
  </si>
  <si>
    <t>Iron oxide fumes, Fe2O3 as Fe</t>
  </si>
  <si>
    <t>1309-48-4</t>
  </si>
  <si>
    <t>Magnesium oxide fumes</t>
  </si>
  <si>
    <t>1309-64-4</t>
  </si>
  <si>
    <t>Antimony trioxide, as Sb</t>
  </si>
  <si>
    <t>131-11-3</t>
  </si>
  <si>
    <t>Dimethyl phthalate</t>
  </si>
  <si>
    <t>1310-58-3</t>
  </si>
  <si>
    <t>Potassium hydroxide</t>
  </si>
  <si>
    <t>1310-73-2</t>
  </si>
  <si>
    <t>Sodium hydroxide</t>
  </si>
  <si>
    <t>13121-70-5</t>
  </si>
  <si>
    <t>Cyhexatin</t>
  </si>
  <si>
    <t>1314-13-2</t>
  </si>
  <si>
    <t>Zinc oxide, fumes</t>
  </si>
  <si>
    <t>1314-20-1</t>
  </si>
  <si>
    <t>Thorium dioxide</t>
  </si>
  <si>
    <t>1314-62-1</t>
  </si>
  <si>
    <t>Vanadium, as V2O5</t>
  </si>
  <si>
    <t>1314-80-3</t>
  </si>
  <si>
    <t>Phosphorus pentasulfide</t>
  </si>
  <si>
    <t>1319-77-3</t>
  </si>
  <si>
    <t>Cresols/cresylic acid and compounds</t>
  </si>
  <si>
    <t>132-64-9</t>
  </si>
  <si>
    <t>Dibenzofurans</t>
  </si>
  <si>
    <t>1321-64-8</t>
  </si>
  <si>
    <t>Pentachloronaphthalene</t>
  </si>
  <si>
    <t>1321-65-9</t>
  </si>
  <si>
    <t>Trichloronaphthalene</t>
  </si>
  <si>
    <t>1321-74-0</t>
  </si>
  <si>
    <t>Divinyl benzene</t>
  </si>
  <si>
    <t>133-06-2</t>
  </si>
  <si>
    <t>Captan</t>
  </si>
  <si>
    <t>133-90-4</t>
  </si>
  <si>
    <t>Chloramben</t>
  </si>
  <si>
    <t>1330-20-7</t>
  </si>
  <si>
    <t>Xylenes</t>
  </si>
  <si>
    <t>1332-21-4</t>
  </si>
  <si>
    <t>Asbestos</t>
  </si>
  <si>
    <t>1333-86-4</t>
  </si>
  <si>
    <t>Carbon black</t>
  </si>
  <si>
    <t>1335-87-1</t>
  </si>
  <si>
    <t>Hexachloronaphthalene</t>
  </si>
  <si>
    <t>1335-88-2</t>
  </si>
  <si>
    <t>Tetrachloronaphthalene</t>
  </si>
  <si>
    <t>1336-36-3</t>
  </si>
  <si>
    <t>Polychlorinated biphenyls (arochlors) (PCBs)</t>
  </si>
  <si>
    <t>1338-23-4</t>
  </si>
  <si>
    <t>Methyl ethyl ketone peroxide</t>
  </si>
  <si>
    <t>134-32-7</t>
  </si>
  <si>
    <t>1-Napthylamine</t>
  </si>
  <si>
    <t>13463-40-6</t>
  </si>
  <si>
    <t>Iron pentacarbonyl, as Fe</t>
  </si>
  <si>
    <t>13494-80-9</t>
  </si>
  <si>
    <t>Tellurium &amp; compounds as Te</t>
  </si>
  <si>
    <t>135-20-6</t>
  </si>
  <si>
    <t>Cupferron</t>
  </si>
  <si>
    <t>135-88-6</t>
  </si>
  <si>
    <t>N-Phenyl-2-napthylamine</t>
  </si>
  <si>
    <t>13530-65-9</t>
  </si>
  <si>
    <t>Zinc chromates</t>
  </si>
  <si>
    <t>13552-44-8</t>
  </si>
  <si>
    <t>4,4-Methylenedianiline dihydrochloride</t>
  </si>
  <si>
    <t>136-78-7</t>
  </si>
  <si>
    <t>Sesone</t>
  </si>
  <si>
    <t>137-05-3</t>
  </si>
  <si>
    <t>Methyl 2-cyanoacrylate</t>
  </si>
  <si>
    <t>137-26-8</t>
  </si>
  <si>
    <t>Thirum</t>
  </si>
  <si>
    <t>13765-19-0</t>
  </si>
  <si>
    <t>Calcium chromate, anhydrous</t>
  </si>
  <si>
    <t>138-22-7</t>
  </si>
  <si>
    <t>n-Butyl lactate</t>
  </si>
  <si>
    <t>13838-16-9</t>
  </si>
  <si>
    <t>Enflurane</t>
  </si>
  <si>
    <t>139-65-1</t>
  </si>
  <si>
    <t>4,4'-Thiodianiline</t>
  </si>
  <si>
    <t>139-91-3</t>
  </si>
  <si>
    <t>5-(Morpholinomethyl)-3-(amino)-2-oxazolidinone(furaltudone)</t>
  </si>
  <si>
    <t>1395-21-7</t>
  </si>
  <si>
    <t>Subtilisins</t>
  </si>
  <si>
    <t>140-88-5</t>
  </si>
  <si>
    <t>Ethyl acrylate</t>
  </si>
  <si>
    <t>141-32-2</t>
  </si>
  <si>
    <t>Butyl acrylate</t>
  </si>
  <si>
    <t>141-43-5</t>
  </si>
  <si>
    <t>Ethanolamine (Monethanol amine)</t>
  </si>
  <si>
    <t>141-66-2</t>
  </si>
  <si>
    <t>Dicrotophos</t>
  </si>
  <si>
    <t>Ethyl acetate</t>
  </si>
  <si>
    <t>141-79-7</t>
  </si>
  <si>
    <t>Mesityl oxide</t>
  </si>
  <si>
    <t>142-64-3</t>
  </si>
  <si>
    <t>Piperazine dihydrochloride</t>
  </si>
  <si>
    <t>Heptane (n-Heptane)</t>
  </si>
  <si>
    <t>144-62-7</t>
  </si>
  <si>
    <t>Oxalic acid</t>
  </si>
  <si>
    <t>14484-64-1</t>
  </si>
  <si>
    <t>Ferbam</t>
  </si>
  <si>
    <t>1477-55-0</t>
  </si>
  <si>
    <t>m-Xylene a,a'-diamine (Benzenedimethanamine)</t>
  </si>
  <si>
    <t>148-01-6</t>
  </si>
  <si>
    <t>Dinitolmide</t>
  </si>
  <si>
    <t>14977-61-8</t>
  </si>
  <si>
    <t>Chromyl chloride</t>
  </si>
  <si>
    <t>150-76-5</t>
  </si>
  <si>
    <t>4-Methoxyphenol</t>
  </si>
  <si>
    <t>151-56-4</t>
  </si>
  <si>
    <t>Ethylene imine (Aziridine)</t>
  </si>
  <si>
    <t>151-67-7</t>
  </si>
  <si>
    <t>Halothane</t>
  </si>
  <si>
    <t>156-62-7</t>
  </si>
  <si>
    <t>Calcium cyanamide</t>
  </si>
  <si>
    <t>1563-66-2</t>
  </si>
  <si>
    <t>Carbofuran</t>
  </si>
  <si>
    <t>1582-09-8</t>
  </si>
  <si>
    <t>Trifluralin</t>
  </si>
  <si>
    <t>1615-80-1</t>
  </si>
  <si>
    <t>1,2-Diethylhydrazine</t>
  </si>
  <si>
    <t>16219-75-3</t>
  </si>
  <si>
    <t>Ethylidene norbornene</t>
  </si>
  <si>
    <t>1634-04-4</t>
  </si>
  <si>
    <t>Methyl tert butyl ether</t>
  </si>
  <si>
    <t>16752-77-5</t>
  </si>
  <si>
    <t>Methomyl</t>
  </si>
  <si>
    <t>16842-03-8</t>
  </si>
  <si>
    <t>Cobalt hydrocarbonyl</t>
  </si>
  <si>
    <t>1694-09-3</t>
  </si>
  <si>
    <t>Benzyl violet 4b</t>
  </si>
  <si>
    <t>16984-48-8</t>
  </si>
  <si>
    <t>Fluorides, as F</t>
  </si>
  <si>
    <t>1746-01-6</t>
  </si>
  <si>
    <t>2,3,7,8-Tetrachlorodibenzi-p-dioxin (2,3,7,8-TCDD)</t>
  </si>
  <si>
    <t>17702-41-9</t>
  </si>
  <si>
    <t>Decaborane</t>
  </si>
  <si>
    <t>17804-35-2</t>
  </si>
  <si>
    <t>Benomyl</t>
  </si>
  <si>
    <t>1836-75-5</t>
  </si>
  <si>
    <t>Nitrofen</t>
  </si>
  <si>
    <t>189-55-9</t>
  </si>
  <si>
    <t>1,2:7,8-Dibenzopyrene (dibenzo(a,i)pyrene)</t>
  </si>
  <si>
    <t>189-64-0</t>
  </si>
  <si>
    <t>Dibenzo(a,h)pyrene</t>
  </si>
  <si>
    <t>191-30-0</t>
  </si>
  <si>
    <t>Dibenzo(a,l)pyrene</t>
  </si>
  <si>
    <t>1912-24-9</t>
  </si>
  <si>
    <t>Atrazine</t>
  </si>
  <si>
    <t>1918-02-1</t>
  </si>
  <si>
    <t>Picloram</t>
  </si>
  <si>
    <t>192-65-4</t>
  </si>
  <si>
    <t>Dibenzo(a,e)pyrene</t>
  </si>
  <si>
    <t>19287-45-7</t>
  </si>
  <si>
    <t>Diborane</t>
  </si>
  <si>
    <t>1929-82-4</t>
  </si>
  <si>
    <t>Nitrapyrin</t>
  </si>
  <si>
    <t>193-39-5</t>
  </si>
  <si>
    <t>Indeno (1,2,3-cd)pyrene</t>
  </si>
  <si>
    <t>19408-74-3</t>
  </si>
  <si>
    <t>1,2,3,7,8,9-Hexachloro-dibenzo-o-dioxin (1:2 mixture)</t>
  </si>
  <si>
    <t>19624-22-7</t>
  </si>
  <si>
    <t>Pentaborane</t>
  </si>
  <si>
    <t>2039-87-4</t>
  </si>
  <si>
    <t>o-Chlorostyrene</t>
  </si>
  <si>
    <t>205-82-3</t>
  </si>
  <si>
    <t>Benzo(j)fluoranthene</t>
  </si>
  <si>
    <t>205-99-2</t>
  </si>
  <si>
    <t>Benzo(b)fluoranthene</t>
  </si>
  <si>
    <t>207-08-9</t>
  </si>
  <si>
    <t>Benzo(k)fluoranthene</t>
  </si>
  <si>
    <t>20816-12-0</t>
  </si>
  <si>
    <t>Osmium tetroxide as Os</t>
  </si>
  <si>
    <t>2104-64-5</t>
  </si>
  <si>
    <t>EPN</t>
  </si>
  <si>
    <t>21087-64-9</t>
  </si>
  <si>
    <t>Metribuzine</t>
  </si>
  <si>
    <t>21351-79-1</t>
  </si>
  <si>
    <t>Cesium hydroxide</t>
  </si>
  <si>
    <t>2179-59-1</t>
  </si>
  <si>
    <t>Allyl propyl disulfide</t>
  </si>
  <si>
    <t>22224-92-6</t>
  </si>
  <si>
    <t>Fenamiphos</t>
  </si>
  <si>
    <t>2234-13-1</t>
  </si>
  <si>
    <t>Octachloronaphthalene</t>
  </si>
  <si>
    <t>2238-07-5</t>
  </si>
  <si>
    <t>Diglycidyl ether</t>
  </si>
  <si>
    <t>224-42-0</t>
  </si>
  <si>
    <t>Dibenz(a,j)acridine</t>
  </si>
  <si>
    <t>226-36-8</t>
  </si>
  <si>
    <t>Dibenz(a,h)acridine</t>
  </si>
  <si>
    <t>2385-85-5</t>
  </si>
  <si>
    <t>Mirex</t>
  </si>
  <si>
    <t>2425-06-1</t>
  </si>
  <si>
    <t>Captafol</t>
  </si>
  <si>
    <t>2426-08-6</t>
  </si>
  <si>
    <t>n-Butyl glycidyl ether (BGE)</t>
  </si>
  <si>
    <t>2465-27-2</t>
  </si>
  <si>
    <t>Auramine (technical grade)</t>
  </si>
  <si>
    <t>25013-15-4</t>
  </si>
  <si>
    <t>Vinyl toluene</t>
  </si>
  <si>
    <t>25167-82-2</t>
  </si>
  <si>
    <t>Trichlorophenol (mixed)</t>
  </si>
  <si>
    <t>25551-13-7</t>
  </si>
  <si>
    <t>Trimethyl benzene</t>
  </si>
  <si>
    <t>2551-62-4</t>
  </si>
  <si>
    <t>Sulfur hexafluoride</t>
  </si>
  <si>
    <t>25639-42-3</t>
  </si>
  <si>
    <t>Methylcyclohexanol</t>
  </si>
  <si>
    <t>26140-60-3</t>
  </si>
  <si>
    <t>Terphenyls</t>
  </si>
  <si>
    <t>2646-17-5</t>
  </si>
  <si>
    <t>Oil orange SS</t>
  </si>
  <si>
    <t>26628-22-8</t>
  </si>
  <si>
    <t>Sodium azide</t>
  </si>
  <si>
    <t>26952-21-6</t>
  </si>
  <si>
    <t>Isocytl alcohol</t>
  </si>
  <si>
    <t>2698-41-1</t>
  </si>
  <si>
    <t>o-Chlorobenzylidene malononitrile</t>
  </si>
  <si>
    <t>2699-79-8</t>
  </si>
  <si>
    <t>Sulfuryl fluoride</t>
  </si>
  <si>
    <t>28434-86-8</t>
  </si>
  <si>
    <t>3,3'-dichloro-4,4'-diaminodiphenyl ether</t>
  </si>
  <si>
    <t>287-92-3</t>
  </si>
  <si>
    <t>Cyclopentane</t>
  </si>
  <si>
    <t>29191-52-4</t>
  </si>
  <si>
    <t>Anisidine (o-,p-isomers)</t>
  </si>
  <si>
    <t>2921-88-2</t>
  </si>
  <si>
    <t>Chloropyrifos</t>
  </si>
  <si>
    <t>2971-90-6</t>
  </si>
  <si>
    <t>Clopidol</t>
  </si>
  <si>
    <t>298-00-0</t>
  </si>
  <si>
    <t>Methyl parathion</t>
  </si>
  <si>
    <t>298-02-2</t>
  </si>
  <si>
    <t>Phorate</t>
  </si>
  <si>
    <t>298-04-4</t>
  </si>
  <si>
    <t>Disulfuton</t>
  </si>
  <si>
    <t>299-84-3</t>
  </si>
  <si>
    <t>Ronnel</t>
  </si>
  <si>
    <t>299-86-5</t>
  </si>
  <si>
    <t>Crufomate</t>
  </si>
  <si>
    <t>300-76-5</t>
  </si>
  <si>
    <t>Naled</t>
  </si>
  <si>
    <t>301-04-2</t>
  </si>
  <si>
    <t>Lead acetate</t>
  </si>
  <si>
    <t>302-01-2</t>
  </si>
  <si>
    <t>Hydrazine</t>
  </si>
  <si>
    <t>302-70-5</t>
  </si>
  <si>
    <t>Nitrogen mustard N-oxide hydro-chloride</t>
  </si>
  <si>
    <t>3068-88-0</t>
  </si>
  <si>
    <t>B-Butyrolactone</t>
  </si>
  <si>
    <t>309-00-2</t>
  </si>
  <si>
    <t>Aldrin</t>
  </si>
  <si>
    <t>314-40-9</t>
  </si>
  <si>
    <t>Bromacil</t>
  </si>
  <si>
    <t>319-84-6</t>
  </si>
  <si>
    <t>Hexachlorocyclohexane (Lindane) Alpha (BHC)</t>
  </si>
  <si>
    <t>319-85-7</t>
  </si>
  <si>
    <t>Hexachlorocyclohexane (Lindane) Beta (BHC)</t>
  </si>
  <si>
    <t>330-54-1</t>
  </si>
  <si>
    <t>Diuron</t>
  </si>
  <si>
    <t>333-41-5</t>
  </si>
  <si>
    <t>Diazinon</t>
  </si>
  <si>
    <t>3333-52-6</t>
  </si>
  <si>
    <t>Tetramethyl succinonitrile</t>
  </si>
  <si>
    <t>334-88-3</t>
  </si>
  <si>
    <t>Diazomethane</t>
  </si>
  <si>
    <t>3383-96-8</t>
  </si>
  <si>
    <t>Temephos</t>
  </si>
  <si>
    <t>34465-46-8</t>
  </si>
  <si>
    <t>1,2,3,6,7,8-Hexachloro-dibenzo-o-dioxin (1:2 mixture)</t>
  </si>
  <si>
    <t>34590-94-8</t>
  </si>
  <si>
    <t>Dipropylene glycol methyl ether</t>
  </si>
  <si>
    <t>353-50-4</t>
  </si>
  <si>
    <t>Carbonyl fluoride</t>
  </si>
  <si>
    <t>35400-43-2</t>
  </si>
  <si>
    <t>Sulprofos</t>
  </si>
  <si>
    <t>3547-04-4</t>
  </si>
  <si>
    <t>DDE (p,p'-Dichlorodiphenyldichloroethylene)</t>
  </si>
  <si>
    <t>3687-31-8</t>
  </si>
  <si>
    <t>Lead arsenate, as Pb2(AsO4)2</t>
  </si>
  <si>
    <t>3689-24-5</t>
  </si>
  <si>
    <t>Sulfotep</t>
  </si>
  <si>
    <t>3697-24-3</t>
  </si>
  <si>
    <t>5-Methylchrysene</t>
  </si>
  <si>
    <t>3761-53-3</t>
  </si>
  <si>
    <t>Ponceau MX</t>
  </si>
  <si>
    <t>3825-26-1</t>
  </si>
  <si>
    <t>Ammonium perfluorooctanoate</t>
  </si>
  <si>
    <t>4016-14-2</t>
  </si>
  <si>
    <t>Isopropyl glycidyl ether (IGE)</t>
  </si>
  <si>
    <t>4098-71-9</t>
  </si>
  <si>
    <t>Isophorone diisocyanate</t>
  </si>
  <si>
    <t>4170-30-3</t>
  </si>
  <si>
    <t>Crotonaldehyde</t>
  </si>
  <si>
    <t>420-04-2</t>
  </si>
  <si>
    <t>Cyanamide</t>
  </si>
  <si>
    <t>43102</t>
  </si>
  <si>
    <t>Naphtha (Rubber solvents)</t>
  </si>
  <si>
    <t>43103</t>
  </si>
  <si>
    <t>Hexane, other isomers</t>
  </si>
  <si>
    <t>43106</t>
  </si>
  <si>
    <t>43110</t>
  </si>
  <si>
    <t>Dioxins and furans</t>
  </si>
  <si>
    <t>43111</t>
  </si>
  <si>
    <t>Furium (nitrofuran group)</t>
  </si>
  <si>
    <t>43112</t>
  </si>
  <si>
    <t>Isopropyl oils</t>
  </si>
  <si>
    <t>43114</t>
  </si>
  <si>
    <t>Nitrofurans furazolidone</t>
  </si>
  <si>
    <t>43116</t>
  </si>
  <si>
    <t>Polyaromatic hydrocarbons (PAH)</t>
  </si>
  <si>
    <t>460-19-5</t>
  </si>
  <si>
    <t>Cyanogen</t>
  </si>
  <si>
    <t>463-51-4</t>
  </si>
  <si>
    <t>Ketene</t>
  </si>
  <si>
    <t>463-58-1</t>
  </si>
  <si>
    <t>Carbonyl sulfide</t>
  </si>
  <si>
    <t>4685-14-7</t>
  </si>
  <si>
    <t>Paraquat</t>
  </si>
  <si>
    <t>479-45-8</t>
  </si>
  <si>
    <t>Tetryl</t>
  </si>
  <si>
    <t>50-29-3</t>
  </si>
  <si>
    <t>DDT (1,1,1 Trichloro-2,2-Bis-(p-chlorophenyl)ethane)</t>
  </si>
  <si>
    <t>50-32-8</t>
  </si>
  <si>
    <t>Benzo(a)pyrene</t>
  </si>
  <si>
    <t>504-29-0</t>
  </si>
  <si>
    <t>2-Aminopyridine</t>
  </si>
  <si>
    <t>506-77-4</t>
  </si>
  <si>
    <t>Cyanogen chloride</t>
  </si>
  <si>
    <t>509-14-8</t>
  </si>
  <si>
    <t>Tetranitromethane</t>
  </si>
  <si>
    <t>51-28-5</t>
  </si>
  <si>
    <t>2,4-Dinitrophenol</t>
  </si>
  <si>
    <t>51-79-6</t>
  </si>
  <si>
    <t>Urethan (Ethyl carbamate)</t>
  </si>
  <si>
    <t>510-15-6</t>
  </si>
  <si>
    <t>Chlorobenzilate</t>
  </si>
  <si>
    <t>5124-30-1</t>
  </si>
  <si>
    <t>Methylene bis(4-cyclo-hexylisocyanate; cyclohexane)</t>
  </si>
  <si>
    <t>5216-25-1</t>
  </si>
  <si>
    <t>P(p)(alpha, alpha, alpha) Tetra-chlorotoluene</t>
  </si>
  <si>
    <t>528-29-0</t>
  </si>
  <si>
    <t>Dinitrobenzene</t>
  </si>
  <si>
    <t>53-70-3</t>
  </si>
  <si>
    <t>Dibenz(a,h)anthracene</t>
  </si>
  <si>
    <t>53-96-3</t>
  </si>
  <si>
    <t>2-Acetylaminofluorene</t>
  </si>
  <si>
    <t>531-82-8</t>
  </si>
  <si>
    <t>N-(4-(5-Nitro-2-furyl)-2-thiazolyl)acetamide</t>
  </si>
  <si>
    <t>532-27-4</t>
  </si>
  <si>
    <t>a-Chloroacetophenone</t>
  </si>
  <si>
    <t>534-52-1</t>
  </si>
  <si>
    <t>Dinitro-o-cresol and compounds</t>
  </si>
  <si>
    <t>54-11-5</t>
  </si>
  <si>
    <t>Nicotine</t>
  </si>
  <si>
    <t>540-59-0</t>
  </si>
  <si>
    <t>1,2-Dichloroethylene</t>
  </si>
  <si>
    <t>540-73-8</t>
  </si>
  <si>
    <t>1,2-Dimethylhydrazine</t>
  </si>
  <si>
    <t>540-84-1</t>
  </si>
  <si>
    <t>2,2,4-Trimethylpentane</t>
  </si>
  <si>
    <t>540-88-5</t>
  </si>
  <si>
    <t>tert-Butyl acetate</t>
  </si>
  <si>
    <t>541-85-5</t>
  </si>
  <si>
    <t>Ethyl amyl ketone</t>
  </si>
  <si>
    <t>542-75-6</t>
  </si>
  <si>
    <t>1,3-Dichloropropene</t>
  </si>
  <si>
    <t>542-88-1</t>
  </si>
  <si>
    <t>Bis(chloromethyl)ether and tech chloromethyl methyl ether</t>
  </si>
  <si>
    <t>542-92-7</t>
  </si>
  <si>
    <t>Cyclopentadiene</t>
  </si>
  <si>
    <t>55-18-5</t>
  </si>
  <si>
    <t>N-Nitrosodiethylamine(diethylnitrosoamine)(DEN)</t>
  </si>
  <si>
    <t>55-38-9</t>
  </si>
  <si>
    <t>Fenthion</t>
  </si>
  <si>
    <t>55-63-0</t>
  </si>
  <si>
    <t>Nitroglycerin</t>
  </si>
  <si>
    <t>552-30-7</t>
  </si>
  <si>
    <t>Trimellitic anhydride</t>
  </si>
  <si>
    <t>555-84-9</t>
  </si>
  <si>
    <t>1-(5-Nitrofurfurylidene)amino)-2-imidazolidinone</t>
  </si>
  <si>
    <t>556-52-5</t>
  </si>
  <si>
    <t>Glycidol</t>
  </si>
  <si>
    <t>55720-99-5</t>
  </si>
  <si>
    <t>Chlorinated diphenyl oxide (Hexachlorophenyl ether)</t>
  </si>
  <si>
    <t>55738-54-0</t>
  </si>
  <si>
    <t>Trans-2((Dimethylamino)methylimino)-5-(2-(5-nitro-2-furyl)vinyl-1,3,4-ox</t>
  </si>
  <si>
    <t>558-13-4</t>
  </si>
  <si>
    <t>Carbon tetrabromide</t>
  </si>
  <si>
    <t>56-23-5</t>
  </si>
  <si>
    <t>Carbon tetrachloride</t>
  </si>
  <si>
    <t>56-38-2</t>
  </si>
  <si>
    <t>Parathion</t>
  </si>
  <si>
    <t>56-55-3</t>
  </si>
  <si>
    <t>Benzo(a)anthracene</t>
  </si>
  <si>
    <t>563-12-2</t>
  </si>
  <si>
    <t>Ethion</t>
  </si>
  <si>
    <t>563-80-4</t>
  </si>
  <si>
    <t>Methyl isopropyl ketone</t>
  </si>
  <si>
    <t>57-12-5</t>
  </si>
  <si>
    <t>Cyanide and compounds</t>
  </si>
  <si>
    <t>57-14-7</t>
  </si>
  <si>
    <t>1,1-Dimethylhydrazine</t>
  </si>
  <si>
    <t>57-24-9</t>
  </si>
  <si>
    <t>Strychnine</t>
  </si>
  <si>
    <t>57-57-8</t>
  </si>
  <si>
    <t>b-Propiolactone</t>
  </si>
  <si>
    <t>57-74-9</t>
  </si>
  <si>
    <t>Chlordane</t>
  </si>
  <si>
    <t>5714-22-7</t>
  </si>
  <si>
    <t>Sulfur pentafluoride</t>
  </si>
  <si>
    <t>58-89-9</t>
  </si>
  <si>
    <t>Hexachlorocyclohexane (Lindane) Gamma(BHC)</t>
  </si>
  <si>
    <t>583-60-8</t>
  </si>
  <si>
    <t>o-Methylcyclohexanone</t>
  </si>
  <si>
    <t>584-84-9</t>
  </si>
  <si>
    <t>Toluene-2,4-diisocyanate (TDI)</t>
  </si>
  <si>
    <t>59-87-0</t>
  </si>
  <si>
    <t>Nitrofurazone</t>
  </si>
  <si>
    <t>59-89-2</t>
  </si>
  <si>
    <t>N-Nitrosomorpholine</t>
  </si>
  <si>
    <t>592-62-1</t>
  </si>
  <si>
    <t>Methyl azoxymethyl acetate</t>
  </si>
  <si>
    <t>593-60-2</t>
  </si>
  <si>
    <t>Vinyl bromide</t>
  </si>
  <si>
    <t>59355-75-8</t>
  </si>
  <si>
    <t>Methyl acetylene-propadiene mixture (MAPP)</t>
  </si>
  <si>
    <t>594-42-3</t>
  </si>
  <si>
    <t>Perchloromethyl mercaptan</t>
  </si>
  <si>
    <t>594-72-9</t>
  </si>
  <si>
    <t>1,1-Dichloro-1-nitroethane</t>
  </si>
  <si>
    <t>60-11-7</t>
  </si>
  <si>
    <t>Dimethyl aminoazobenzene</t>
  </si>
  <si>
    <t>60-29-7</t>
  </si>
  <si>
    <t>Ethyl ether</t>
  </si>
  <si>
    <t>60-34-4</t>
  </si>
  <si>
    <t>Methyl hydrazine</t>
  </si>
  <si>
    <t>60-35-5</t>
  </si>
  <si>
    <t>Acetamide</t>
  </si>
  <si>
    <t>60-57-1</t>
  </si>
  <si>
    <t>Dieldrin</t>
  </si>
  <si>
    <t>600-25-9</t>
  </si>
  <si>
    <t>1-Chloro-1-nitropropane</t>
  </si>
  <si>
    <t>602-87-9</t>
  </si>
  <si>
    <t>5-Nitroacenaphthene</t>
  </si>
  <si>
    <t>603-34-9</t>
  </si>
  <si>
    <t>Triphenyl amine</t>
  </si>
  <si>
    <t>61-82-5</t>
  </si>
  <si>
    <t>Amitrole</t>
  </si>
  <si>
    <t>613-35-4</t>
  </si>
  <si>
    <t>N,N-Diacetylbenzidine</t>
  </si>
  <si>
    <t>615-53-2</t>
  </si>
  <si>
    <t>N-Nitroso-n-methylurethane</t>
  </si>
  <si>
    <t>62-53-3</t>
  </si>
  <si>
    <t>Aniline and compounds</t>
  </si>
  <si>
    <t>62-73-7</t>
  </si>
  <si>
    <t>Dichlorvos</t>
  </si>
  <si>
    <t>62-74-8</t>
  </si>
  <si>
    <t>Sodium fluoroacetate</t>
  </si>
  <si>
    <t>62-75-9</t>
  </si>
  <si>
    <t>N-Nitrosodimethylamine</t>
  </si>
  <si>
    <t>621-64-1</t>
  </si>
  <si>
    <t>N-Nitrosodi-n-propylamine</t>
  </si>
  <si>
    <t>624-83-9</t>
  </si>
  <si>
    <t>Methyl isocyanate</t>
  </si>
  <si>
    <t>626-17-5</t>
  </si>
  <si>
    <t>m-Phtalodinitrile</t>
  </si>
  <si>
    <t>626-38-0</t>
  </si>
  <si>
    <t>sec-Amyl acetate</t>
  </si>
  <si>
    <t>627-13-4</t>
  </si>
  <si>
    <t>n-Propyl nitrate</t>
  </si>
  <si>
    <t>628-63-7</t>
  </si>
  <si>
    <t>n-Amyl acetate</t>
  </si>
  <si>
    <t>628-96-6</t>
  </si>
  <si>
    <t>Ethylene glycol dinitrate</t>
  </si>
  <si>
    <t>63-25-2</t>
  </si>
  <si>
    <t>Carbaryl</t>
  </si>
  <si>
    <t>63-92-3</t>
  </si>
  <si>
    <t>Phenoxybenzamine hydrochloride</t>
  </si>
  <si>
    <t>636-21-5</t>
  </si>
  <si>
    <t>o-Toluidine hydrochloride</t>
  </si>
  <si>
    <t>638-21-1</t>
  </si>
  <si>
    <t>Phenylphosphine</t>
  </si>
  <si>
    <t>64-67-5</t>
  </si>
  <si>
    <t>Diethyl sulfate</t>
  </si>
  <si>
    <t>64091-91-4</t>
  </si>
  <si>
    <t>4-(Methylnitrosamino)-1-(3-pyridyl)-1-butanone</t>
  </si>
  <si>
    <t>6423-43-4</t>
  </si>
  <si>
    <t>Propylene glycol dinitrate</t>
  </si>
  <si>
    <t>67-63-0</t>
  </si>
  <si>
    <t>Isopropyl alcohol (Isopropanol)</t>
  </si>
  <si>
    <t>67-66-3</t>
  </si>
  <si>
    <t>Chloroform</t>
  </si>
  <si>
    <t>67-72-1</t>
  </si>
  <si>
    <t>Hexachloroethane</t>
  </si>
  <si>
    <t>68-11-1</t>
  </si>
  <si>
    <t>Thioglycolic acid</t>
  </si>
  <si>
    <t>68-12-2</t>
  </si>
  <si>
    <t>Dimethylformamide</t>
  </si>
  <si>
    <t>680-31-9</t>
  </si>
  <si>
    <t>Hexamethylphosphoramide</t>
  </si>
  <si>
    <t>681-84-5</t>
  </si>
  <si>
    <t>Methyl silicate</t>
  </si>
  <si>
    <t>684-16-2</t>
  </si>
  <si>
    <t>Hexafluoroacetone</t>
  </si>
  <si>
    <t>684-93-5</t>
  </si>
  <si>
    <t>N-Nitroso-N-methylurea (NMU)</t>
  </si>
  <si>
    <t>68476-85-7</t>
  </si>
  <si>
    <t>Liquified petroleum gas</t>
  </si>
  <si>
    <t>6923-22-4</t>
  </si>
  <si>
    <t>Monocrotophos</t>
  </si>
  <si>
    <t>696-28-6</t>
  </si>
  <si>
    <t>Dichlorophenylarsine (arsenic group)</t>
  </si>
  <si>
    <t>71-55-6</t>
  </si>
  <si>
    <t>1,1,1-Trichloroethane (Methyl chloroform)</t>
  </si>
  <si>
    <t>72-20-8</t>
  </si>
  <si>
    <t>Endrin</t>
  </si>
  <si>
    <t>72-43-5</t>
  </si>
  <si>
    <t>Methoxychlor</t>
  </si>
  <si>
    <t>74-83-9</t>
  </si>
  <si>
    <t>Methyl bromide (Bromomethane)</t>
  </si>
  <si>
    <t>Methyl chloride (Chloromethane)</t>
  </si>
  <si>
    <t>74-88-4</t>
  </si>
  <si>
    <t>Methyl iodide (Iodomethane)</t>
  </si>
  <si>
    <t>74-89-5</t>
  </si>
  <si>
    <t>Methylamine</t>
  </si>
  <si>
    <t>74-90-8</t>
  </si>
  <si>
    <t>Hydrogen cyanide</t>
  </si>
  <si>
    <t>74-93-1</t>
  </si>
  <si>
    <t>Methyl mercaptan</t>
  </si>
  <si>
    <t>74-96-4</t>
  </si>
  <si>
    <t>Ethyl bromide</t>
  </si>
  <si>
    <t>74-97-5</t>
  </si>
  <si>
    <t>Chlorobromomethane</t>
  </si>
  <si>
    <t>74-99-7</t>
  </si>
  <si>
    <t>Methyl acetylene</t>
  </si>
  <si>
    <t>7429-90-5</t>
  </si>
  <si>
    <t>Aluminum (alkyls and soluble salts)</t>
  </si>
  <si>
    <t>7439-92-1</t>
  </si>
  <si>
    <t>Lead and compounds</t>
  </si>
  <si>
    <t>7439-96-5</t>
  </si>
  <si>
    <t>Manganese and compounds</t>
  </si>
  <si>
    <t>7439-97-6</t>
  </si>
  <si>
    <t>Mercury and compounds</t>
  </si>
  <si>
    <t>7439-98-7</t>
  </si>
  <si>
    <t>Molybdenum and compounds</t>
  </si>
  <si>
    <t>7440-02-0</t>
  </si>
  <si>
    <t>Nickel and compounds</t>
  </si>
  <si>
    <t>7440-06-4</t>
  </si>
  <si>
    <t>Platinum (metals, soluble salts as Pt)</t>
  </si>
  <si>
    <t>7440-16-6</t>
  </si>
  <si>
    <t>Rhodium and compounds</t>
  </si>
  <si>
    <t>7440-22-4</t>
  </si>
  <si>
    <t>Silver, metals and soluble compounds</t>
  </si>
  <si>
    <t>7440-25-7</t>
  </si>
  <si>
    <t>Tantalum, metals &amp; oxide dusts</t>
  </si>
  <si>
    <t>7440-28-0</t>
  </si>
  <si>
    <t>Thallium, soluble compounds, Tl</t>
  </si>
  <si>
    <t>7440-31-5</t>
  </si>
  <si>
    <t>Tin and compounds</t>
  </si>
  <si>
    <t>7440-33-7</t>
  </si>
  <si>
    <t>Tungsten and compounds</t>
  </si>
  <si>
    <t>7440-36-0</t>
  </si>
  <si>
    <t>Antimony and compounds</t>
  </si>
  <si>
    <t>7440-38-2</t>
  </si>
  <si>
    <t>Arsenic and inorganic arsenic compounds</t>
  </si>
  <si>
    <t>7440-39-3</t>
  </si>
  <si>
    <t>Barium, soluble compounds Ba</t>
  </si>
  <si>
    <t>7440-41-7</t>
  </si>
  <si>
    <t>Beryllium and compounds</t>
  </si>
  <si>
    <t>7440-43-9</t>
  </si>
  <si>
    <t>Cadmium and compounds</t>
  </si>
  <si>
    <t>7440-47-3</t>
  </si>
  <si>
    <t>Chromium and compounds</t>
  </si>
  <si>
    <t>7440-48-4</t>
  </si>
  <si>
    <t>Cobalt and compounds</t>
  </si>
  <si>
    <t>7440-50-8</t>
  </si>
  <si>
    <t>Copper (dust, mist and fumes)</t>
  </si>
  <si>
    <t>7440-58-6</t>
  </si>
  <si>
    <t>Hafnium</t>
  </si>
  <si>
    <t>7440-61-1</t>
  </si>
  <si>
    <t>Uranium and compounds</t>
  </si>
  <si>
    <t>7440-65-5</t>
  </si>
  <si>
    <t>Yttrium, metal and compounds as Y</t>
  </si>
  <si>
    <t>7440-67-7</t>
  </si>
  <si>
    <t>Zirconium compounds. as Zr</t>
  </si>
  <si>
    <t>7440-74-6</t>
  </si>
  <si>
    <t>Indium, &amp; compounds as In</t>
  </si>
  <si>
    <t>7446-27-7</t>
  </si>
  <si>
    <t>Lead phosphate</t>
  </si>
  <si>
    <t>75-00-3</t>
  </si>
  <si>
    <t>Ethyl chloride (Chloroethane)</t>
  </si>
  <si>
    <t>75-01-4</t>
  </si>
  <si>
    <t>Vinyl chloride</t>
  </si>
  <si>
    <t>75-04-7</t>
  </si>
  <si>
    <t>Ethylamine</t>
  </si>
  <si>
    <t>75-08-1</t>
  </si>
  <si>
    <t>Ethyl mercaptan</t>
  </si>
  <si>
    <t>Dichloromethane (Methylene chloride)</t>
  </si>
  <si>
    <t>75-12-7</t>
  </si>
  <si>
    <t>Formamide</t>
  </si>
  <si>
    <t>75-21-8</t>
  </si>
  <si>
    <t>Ethylene oxide</t>
  </si>
  <si>
    <t>75-25-2</t>
  </si>
  <si>
    <t>Bromoform</t>
  </si>
  <si>
    <t>75-31-0</t>
  </si>
  <si>
    <t>Isopropylamine</t>
  </si>
  <si>
    <t>75-34-3</t>
  </si>
  <si>
    <t>Ethylidene dichloride (1,1-Dichloroethane)</t>
  </si>
  <si>
    <t>75-35-4</t>
  </si>
  <si>
    <t>Vinylidine chloride (1,1-Dichloroethylene)</t>
  </si>
  <si>
    <t>75-43-4</t>
  </si>
  <si>
    <t>Dichlorofluoromethane</t>
  </si>
  <si>
    <t>75-44-5</t>
  </si>
  <si>
    <t>Phosgene</t>
  </si>
  <si>
    <t>75-45-6</t>
  </si>
  <si>
    <t>Chlorodifluoromethane (Freon 22 propellant)</t>
  </si>
  <si>
    <t>75-47-8</t>
  </si>
  <si>
    <t>Iodoform</t>
  </si>
  <si>
    <t>75-50-3</t>
  </si>
  <si>
    <t>Trimethylamine</t>
  </si>
  <si>
    <t>75-52-5</t>
  </si>
  <si>
    <t>Nitromethane</t>
  </si>
  <si>
    <t>75-55-8</t>
  </si>
  <si>
    <t>1,2-Propylene imine (2-Methyl aziridine)</t>
  </si>
  <si>
    <t>75-56-9</t>
  </si>
  <si>
    <t>Propylene oxide</t>
  </si>
  <si>
    <t>75-61-6</t>
  </si>
  <si>
    <t>Diflourodibromomethane</t>
  </si>
  <si>
    <t>75-63-8</t>
  </si>
  <si>
    <t>Trifluorobromomethane</t>
  </si>
  <si>
    <t>75-65-0</t>
  </si>
  <si>
    <t>tert-Butyl alcohol</t>
  </si>
  <si>
    <t>Trichlorofluoromethane (CFC-11)</t>
  </si>
  <si>
    <t>75-74-1</t>
  </si>
  <si>
    <t>Tetramethyl lead, as Pb</t>
  </si>
  <si>
    <t>75-99-0</t>
  </si>
  <si>
    <t>2,2-Dichloropropionic acid</t>
  </si>
  <si>
    <t>7550-45-0</t>
  </si>
  <si>
    <t>Titanium tetrachloride</t>
  </si>
  <si>
    <t>7553-56-2</t>
  </si>
  <si>
    <t>Iodine</t>
  </si>
  <si>
    <t>7572-29-4</t>
  </si>
  <si>
    <t>Dichloroacetylene</t>
  </si>
  <si>
    <t>7580-67-8</t>
  </si>
  <si>
    <t>Lithium hydride</t>
  </si>
  <si>
    <t>759-73-9</t>
  </si>
  <si>
    <t>N-Nitroso-n-ethylurea (NEU)</t>
  </si>
  <si>
    <t>76-03-9</t>
  </si>
  <si>
    <t>Trichloroacetic acid</t>
  </si>
  <si>
    <t>76-06-2</t>
  </si>
  <si>
    <t>Chloropicrin</t>
  </si>
  <si>
    <t>76-11-9</t>
  </si>
  <si>
    <t>1,1,1,2-Tetrachloro-2,2-difluoroethane</t>
  </si>
  <si>
    <t>76-12-0</t>
  </si>
  <si>
    <t>1,1,2,2-Tetrachloro-1,2-difluoroethane</t>
  </si>
  <si>
    <t>76-13-1</t>
  </si>
  <si>
    <t>1,1,2-Trichloro-1,2,2-trifluoroethane</t>
  </si>
  <si>
    <t>76-14-2</t>
  </si>
  <si>
    <t>Dichlorotetrafluoroethane (CFC-114)</t>
  </si>
  <si>
    <t>76-15-3</t>
  </si>
  <si>
    <t>Chloropentafluoroethane</t>
  </si>
  <si>
    <t>76-22-2</t>
  </si>
  <si>
    <t>Camphor, synthetic</t>
  </si>
  <si>
    <t>76-44-8</t>
  </si>
  <si>
    <t>Heptachlor</t>
  </si>
  <si>
    <t>7616-94-6</t>
  </si>
  <si>
    <t>Perchloryl fluoride</t>
  </si>
  <si>
    <t>7631-90-5</t>
  </si>
  <si>
    <t>Sodium bisulfite</t>
  </si>
  <si>
    <t>764-41-0</t>
  </si>
  <si>
    <t>1,4-Dichloro-2-butene</t>
  </si>
  <si>
    <t>7646-85-7</t>
  </si>
  <si>
    <t>Zinc chloride fumes</t>
  </si>
  <si>
    <t>7647-01-0</t>
  </si>
  <si>
    <t>Hydrochloric acid (Hydrogen chloride)</t>
  </si>
  <si>
    <t>765-34-4</t>
  </si>
  <si>
    <t>Glyciadaldehyde</t>
  </si>
  <si>
    <t>7664-38-2</t>
  </si>
  <si>
    <t>Phosphoric acid</t>
  </si>
  <si>
    <t>7664-39-3</t>
  </si>
  <si>
    <t>Hydrogen fluoride (Hydrofluoric acid)</t>
  </si>
  <si>
    <t>7664-93-9</t>
  </si>
  <si>
    <t>Sulfuric acid</t>
  </si>
  <si>
    <t>76737-07-2</t>
  </si>
  <si>
    <t>Boron trifloluoride</t>
  </si>
  <si>
    <t>768-52-5</t>
  </si>
  <si>
    <t>N-Isopropylaniline</t>
  </si>
  <si>
    <t>7681-57-4</t>
  </si>
  <si>
    <t>Sodium metabisulfite</t>
  </si>
  <si>
    <t>7697-37-2</t>
  </si>
  <si>
    <t>Nitric acid</t>
  </si>
  <si>
    <t>77-47-4</t>
  </si>
  <si>
    <t>Hexachlorocyclopentadiene</t>
  </si>
  <si>
    <t>77-73-6</t>
  </si>
  <si>
    <t>Dicyclopentadiene</t>
  </si>
  <si>
    <t>77-78-1</t>
  </si>
  <si>
    <t>Dimethyl sulfate</t>
  </si>
  <si>
    <t>7719-09-7</t>
  </si>
  <si>
    <t>Thionyl chloride</t>
  </si>
  <si>
    <t>7719-12-2</t>
  </si>
  <si>
    <t>Phosphorus trichloride</t>
  </si>
  <si>
    <t>7722-84-1</t>
  </si>
  <si>
    <t>Hydrogen peroxide</t>
  </si>
  <si>
    <t>7722-88-5</t>
  </si>
  <si>
    <t>Tetrasodium pyrophosphate</t>
  </si>
  <si>
    <t>7723-14-0</t>
  </si>
  <si>
    <t>Phosphorus</t>
  </si>
  <si>
    <t>7726-95-6</t>
  </si>
  <si>
    <t>Bromine</t>
  </si>
  <si>
    <t>7758-97-6</t>
  </si>
  <si>
    <t>Lead chromate, as Cr</t>
  </si>
  <si>
    <t>7773-06-0</t>
  </si>
  <si>
    <t>Ammonium sulfamate</t>
  </si>
  <si>
    <t>7782-41-4</t>
  </si>
  <si>
    <t>Fluorine</t>
  </si>
  <si>
    <t>7782-49-2</t>
  </si>
  <si>
    <t>Selenium and compounds</t>
  </si>
  <si>
    <t>7782-50-5</t>
  </si>
  <si>
    <t>Chlorine</t>
  </si>
  <si>
    <t>7782-65-2</t>
  </si>
  <si>
    <t>Germanium tetrahydride</t>
  </si>
  <si>
    <t>7783-06-4</t>
  </si>
  <si>
    <t>Hydrogen sulfide</t>
  </si>
  <si>
    <t>7783-07-5</t>
  </si>
  <si>
    <t>Hydrogen selenide, as Se</t>
  </si>
  <si>
    <t>7783-41-7</t>
  </si>
  <si>
    <t>Oxygen difluoride</t>
  </si>
  <si>
    <t>7783-54-2</t>
  </si>
  <si>
    <t>Nitrogen trifluoride</t>
  </si>
  <si>
    <t>7783-60-0</t>
  </si>
  <si>
    <t>Sulfur tetrafluoride</t>
  </si>
  <si>
    <t>7783-79-1</t>
  </si>
  <si>
    <t>Selenium hexafluoride, as Se</t>
  </si>
  <si>
    <t>7783-80-4</t>
  </si>
  <si>
    <t>Tellurium hexafluoride, as Te</t>
  </si>
  <si>
    <t>7784-42-1</t>
  </si>
  <si>
    <t>Arsine</t>
  </si>
  <si>
    <t>Arsine is a HAP, but is not separately listed; it is included with aresenic and compounds (7440-38-2)</t>
  </si>
  <si>
    <t>7786-34-7</t>
  </si>
  <si>
    <t>Mevinphos</t>
  </si>
  <si>
    <t>7789-06-2</t>
  </si>
  <si>
    <t>Strontium Chromate</t>
  </si>
  <si>
    <t>7789-30-2</t>
  </si>
  <si>
    <t>Bromine pentafluoride</t>
  </si>
  <si>
    <t>7790-91-2</t>
  </si>
  <si>
    <t>Chlorine trifluoride</t>
  </si>
  <si>
    <t>78-00-2</t>
  </si>
  <si>
    <t>Tetraethyl lead, as Pb</t>
  </si>
  <si>
    <t>78-10-4</t>
  </si>
  <si>
    <t>Ethyl silicate</t>
  </si>
  <si>
    <t>78-30-8</t>
  </si>
  <si>
    <t>Triorthocresyl phosphate</t>
  </si>
  <si>
    <t>78-34-2</t>
  </si>
  <si>
    <t>Dioxathion</t>
  </si>
  <si>
    <t>78-59-1</t>
  </si>
  <si>
    <t>Isophorone</t>
  </si>
  <si>
    <t>78-83-1</t>
  </si>
  <si>
    <t>Isobutyl alcohol</t>
  </si>
  <si>
    <t>78-87-5</t>
  </si>
  <si>
    <t>Propylene dichloride (1,2-Dichloropropane)</t>
  </si>
  <si>
    <t>78-92-2</t>
  </si>
  <si>
    <t>sec-Butyl alcohol</t>
  </si>
  <si>
    <t>7803-51-2</t>
  </si>
  <si>
    <t>Phosphine</t>
  </si>
  <si>
    <t>7803-52-3</t>
  </si>
  <si>
    <t>Stibine</t>
  </si>
  <si>
    <t>7803-62-5</t>
  </si>
  <si>
    <t>Silicon tetrahydride (Silane)</t>
  </si>
  <si>
    <t>79-00-5</t>
  </si>
  <si>
    <t>1,1,2,-Trichloroethane</t>
  </si>
  <si>
    <t>79-01-6</t>
  </si>
  <si>
    <t>Trichloroethylene</t>
  </si>
  <si>
    <t>79-04-9</t>
  </si>
  <si>
    <t>Chloroacetyl chloride</t>
  </si>
  <si>
    <t>79-06-1</t>
  </si>
  <si>
    <t>Acrylamide</t>
  </si>
  <si>
    <t>79-10-7</t>
  </si>
  <si>
    <t>Acrylic acid</t>
  </si>
  <si>
    <t>79-11-8</t>
  </si>
  <si>
    <t>Chloroacetic acid</t>
  </si>
  <si>
    <t>79-20-9</t>
  </si>
  <si>
    <t>Methyl acetate</t>
  </si>
  <si>
    <t>79-24-3</t>
  </si>
  <si>
    <t>Nitroethane</t>
  </si>
  <si>
    <t>79-27-6</t>
  </si>
  <si>
    <t>Acetylene tetrabromide</t>
  </si>
  <si>
    <t>79-34-5</t>
  </si>
  <si>
    <t>1,1,2,2-Tetrachloroethane</t>
  </si>
  <si>
    <t>79-41-4</t>
  </si>
  <si>
    <t>Methacrylic acid</t>
  </si>
  <si>
    <t>79-44-7</t>
  </si>
  <si>
    <t>Dimethyl carbamoyl chloride</t>
  </si>
  <si>
    <t>79-46-9</t>
  </si>
  <si>
    <t>2-Nitropropane</t>
  </si>
  <si>
    <t>794-93-4</t>
  </si>
  <si>
    <t>Panfuran S (dihydroxymethyl-furatrizine)</t>
  </si>
  <si>
    <t>80-62-6</t>
  </si>
  <si>
    <t>Methyl methacrylate</t>
  </si>
  <si>
    <t>8001-35-2</t>
  </si>
  <si>
    <t>Toxaphene (Chlorinated camphene)</t>
  </si>
  <si>
    <t>8001-58-9</t>
  </si>
  <si>
    <t>Creosote</t>
  </si>
  <si>
    <t>8002-74-2</t>
  </si>
  <si>
    <t>Parafin wax fumes</t>
  </si>
  <si>
    <t>8003-34-7</t>
  </si>
  <si>
    <t>Pyrethrum</t>
  </si>
  <si>
    <t>8006-64-2</t>
  </si>
  <si>
    <t>Turpentine</t>
  </si>
  <si>
    <t>8012-95-1</t>
  </si>
  <si>
    <t>Paraffin oil (Oil mist, mineral)</t>
  </si>
  <si>
    <t>8022-00-2</t>
  </si>
  <si>
    <t>Methyl demeton</t>
  </si>
  <si>
    <t>8030-30-6</t>
  </si>
  <si>
    <t>8032-32-4</t>
  </si>
  <si>
    <t>VM &amp; P Naphtha</t>
  </si>
  <si>
    <t>8052-42-4</t>
  </si>
  <si>
    <t>Asphalt (petroleum) fumes</t>
  </si>
  <si>
    <t>8065-48-3</t>
  </si>
  <si>
    <t>Demeton</t>
  </si>
  <si>
    <t>81-81-2</t>
  </si>
  <si>
    <t>Warfarin</t>
  </si>
  <si>
    <t>7439-89-6</t>
  </si>
  <si>
    <t>Iron salts, soluble as Fe</t>
  </si>
  <si>
    <t>81106</t>
  </si>
  <si>
    <t>Cotton dust, raw</t>
  </si>
  <si>
    <t>81108</t>
  </si>
  <si>
    <t>Welding fumes</t>
  </si>
  <si>
    <t>81111</t>
  </si>
  <si>
    <t>Fibrous glass dust</t>
  </si>
  <si>
    <t>81113</t>
  </si>
  <si>
    <t>Primary aluminum smelter uncontrolled roof vent PAH emissions</t>
  </si>
  <si>
    <t>82-68-8</t>
  </si>
  <si>
    <t>Pentachloronitrobenzene (quintobenzene)</t>
  </si>
  <si>
    <t>822-06-0</t>
  </si>
  <si>
    <t>Hexamethylene diisocyanate</t>
  </si>
  <si>
    <t>83-26-1</t>
  </si>
  <si>
    <t>Pindone</t>
  </si>
  <si>
    <t>83-79-4</t>
  </si>
  <si>
    <t>Rotenone</t>
  </si>
  <si>
    <t>838-88-0</t>
  </si>
  <si>
    <t>4,4'-Methylenebis(2-Methylaniline)</t>
  </si>
  <si>
    <t>84-66-2</t>
  </si>
  <si>
    <t>Diethyl phthalate</t>
  </si>
  <si>
    <t>84-74-2</t>
  </si>
  <si>
    <t>Dibutyl phthalate</t>
  </si>
  <si>
    <t>85-00-7</t>
  </si>
  <si>
    <t>Diquat</t>
  </si>
  <si>
    <t>85-44-9</t>
  </si>
  <si>
    <t>Phthalic anhydride</t>
  </si>
  <si>
    <t>86-30-6</t>
  </si>
  <si>
    <t>N-Nitrosodiphenylamine</t>
  </si>
  <si>
    <t>86-50-0</t>
  </si>
  <si>
    <t>Azinphos-methyl</t>
  </si>
  <si>
    <t>86-88-4</t>
  </si>
  <si>
    <t>ANTU</t>
  </si>
  <si>
    <t>87-68-3</t>
  </si>
  <si>
    <t>Hexachlorobutadiene</t>
  </si>
  <si>
    <t>87-86-5</t>
  </si>
  <si>
    <t>Pentachlorophenol</t>
  </si>
  <si>
    <t>88-06-2</t>
  </si>
  <si>
    <t>2,4,6-Trichlorophenol</t>
  </si>
  <si>
    <t>88-72-2</t>
  </si>
  <si>
    <t>Nitrotoluene</t>
  </si>
  <si>
    <t>88-89-1</t>
  </si>
  <si>
    <t>Picric acid</t>
  </si>
  <si>
    <t>89-72-5</t>
  </si>
  <si>
    <t>o-sec-Butylphenol</t>
  </si>
  <si>
    <t>90-04-0</t>
  </si>
  <si>
    <t>o-Anisidine</t>
  </si>
  <si>
    <t>91-22-5</t>
  </si>
  <si>
    <t>Quinoline</t>
  </si>
  <si>
    <t>91-94-1</t>
  </si>
  <si>
    <t>3,3-Dichlorobenzidine</t>
  </si>
  <si>
    <t>92-52-4</t>
  </si>
  <si>
    <t>Biphenyl</t>
  </si>
  <si>
    <t>92-67-1</t>
  </si>
  <si>
    <t>4-Aminobiphenyl</t>
  </si>
  <si>
    <t>92-84-2</t>
  </si>
  <si>
    <t>Phenothiazine</t>
  </si>
  <si>
    <t>92-87-5</t>
  </si>
  <si>
    <t>Benzidine and compounds</t>
  </si>
  <si>
    <t>92-93-3</t>
  </si>
  <si>
    <t>4-Nitrobiphenyl</t>
  </si>
  <si>
    <t>924-16-3</t>
  </si>
  <si>
    <t>N-Nitrosodi-n-butylamine</t>
  </si>
  <si>
    <t>93-76-5</t>
  </si>
  <si>
    <t>2,4,5-T</t>
  </si>
  <si>
    <t>94-36-0</t>
  </si>
  <si>
    <t>Benzoyl peroxide</t>
  </si>
  <si>
    <t>94-75-7</t>
  </si>
  <si>
    <t>2,4-D, salts and esters (2,4 Dichlorophenoxy acetic acid)</t>
  </si>
  <si>
    <t>944-22-9</t>
  </si>
  <si>
    <t>Fonofos</t>
  </si>
  <si>
    <t>95-13-6</t>
  </si>
  <si>
    <t>Indene</t>
  </si>
  <si>
    <t>95-47-6</t>
  </si>
  <si>
    <t>o-Xylenes</t>
  </si>
  <si>
    <t>95-48-7</t>
  </si>
  <si>
    <t>o-Cresol</t>
  </si>
  <si>
    <t>95-49-8</t>
  </si>
  <si>
    <t>o-Chlorotoluene</t>
  </si>
  <si>
    <t>95-53-4</t>
  </si>
  <si>
    <t>o-Toluidine</t>
  </si>
  <si>
    <t>95-80-7</t>
  </si>
  <si>
    <t>2,4-Toluene diamine (2,4-Diamino toluene)</t>
  </si>
  <si>
    <t>95-95-4</t>
  </si>
  <si>
    <t>2,4,5-Trichlorophenol</t>
  </si>
  <si>
    <t>96-09-3</t>
  </si>
  <si>
    <t>Styrene oxide</t>
  </si>
  <si>
    <t>96-12-8</t>
  </si>
  <si>
    <t>1,2-Dibromo-3-chloropropane</t>
  </si>
  <si>
    <t>96-18-4</t>
  </si>
  <si>
    <t>1,2,3-Trichloropropane</t>
  </si>
  <si>
    <t>96-22-0</t>
  </si>
  <si>
    <t>Diethyl ketone</t>
  </si>
  <si>
    <t>96-33-3</t>
  </si>
  <si>
    <t>Methyl acrylate</t>
  </si>
  <si>
    <t>96-45-7</t>
  </si>
  <si>
    <t>Ethylene thiourea</t>
  </si>
  <si>
    <t>96-69-5</t>
  </si>
  <si>
    <t>4,4-Thiobis(6-tert, butyl-m-cresol)</t>
  </si>
  <si>
    <t>97-56-3</t>
  </si>
  <si>
    <t>o-Aminoazotoluene</t>
  </si>
  <si>
    <t>97-77-8</t>
  </si>
  <si>
    <t>Disulfiram</t>
  </si>
  <si>
    <t>98-00-0</t>
  </si>
  <si>
    <t>Furfuryl alcohol</t>
  </si>
  <si>
    <t>98-00-1</t>
  </si>
  <si>
    <t>98-01-1</t>
  </si>
  <si>
    <t>Furfural</t>
  </si>
  <si>
    <t>98-07-7</t>
  </si>
  <si>
    <t>Benzotrichloride</t>
  </si>
  <si>
    <t>98-51-1</t>
  </si>
  <si>
    <t>p-tert-Butyltoluene</t>
  </si>
  <si>
    <t>98-82-8</t>
  </si>
  <si>
    <t>Cumene (Isopropylbenzene)</t>
  </si>
  <si>
    <t>98-83-9</t>
  </si>
  <si>
    <t>a-Methyl styrene</t>
  </si>
  <si>
    <t>98-86-2</t>
  </si>
  <si>
    <t>Acetophenone</t>
  </si>
  <si>
    <t>98-95-3</t>
  </si>
  <si>
    <t>Nitrobenzene</t>
  </si>
  <si>
    <t>999-61-1</t>
  </si>
  <si>
    <t>2-Hydroxypropyl acrylate</t>
  </si>
  <si>
    <t>CE</t>
  </si>
  <si>
    <t>Coke oven Emissions (CE)</t>
  </si>
  <si>
    <t>FMF</t>
  </si>
  <si>
    <t>Fine Mineral Fibers (FMF)</t>
  </si>
  <si>
    <t>GLYET</t>
  </si>
  <si>
    <t>Glycol ethers</t>
  </si>
  <si>
    <t>POM</t>
  </si>
  <si>
    <t>Polycyclic Organic Matter (POM)</t>
  </si>
  <si>
    <t>RD</t>
  </si>
  <si>
    <t>Radionuclides, including RaDon (RD)</t>
  </si>
  <si>
    <t>Peak from biofilter</t>
  </si>
  <si>
    <t>g/m3</t>
  </si>
  <si>
    <t>Flow</t>
  </si>
  <si>
    <t>g/s</t>
  </si>
  <si>
    <t>Common Name</t>
  </si>
  <si>
    <t>CAS #</t>
  </si>
  <si>
    <t xml:space="preserve">1,1,1,2-Tetrachloroethane </t>
  </si>
  <si>
    <t>630-20-6</t>
  </si>
  <si>
    <t xml:space="preserve">1,1,1,2-Tetrafluoroethane </t>
  </si>
  <si>
    <t>811-97-2</t>
  </si>
  <si>
    <t xml:space="preserve">1,1,1-Trichloroethane </t>
  </si>
  <si>
    <t xml:space="preserve">1,1,2,2-Tetrachloroethane </t>
  </si>
  <si>
    <t xml:space="preserve">1,1,2-Trichloroethane </t>
  </si>
  <si>
    <t xml:space="preserve">1,1-Dichloroethane </t>
  </si>
  <si>
    <t xml:space="preserve">1,1-Dichloroethylene </t>
  </si>
  <si>
    <t xml:space="preserve">1,1-Dimethylhydrazine </t>
  </si>
  <si>
    <t xml:space="preserve">1,2,3,4,6,7,8,9-Octachlorodibenzofuran </t>
  </si>
  <si>
    <t>39001-02-0</t>
  </si>
  <si>
    <t xml:space="preserve">1,2,3,4,6,7,8,9-Octachlorodibenzo­p-Dioxin </t>
  </si>
  <si>
    <t>3268-87-9</t>
  </si>
  <si>
    <t xml:space="preserve">1,2,3,4,6,7,8-Heptachlorodibenzofuran </t>
  </si>
  <si>
    <t>67562-39-4</t>
  </si>
  <si>
    <t xml:space="preserve">1,2,3,4,7,8,9-Heptachlorodibenzofuran </t>
  </si>
  <si>
    <t>55673-89-7</t>
  </si>
  <si>
    <t xml:space="preserve">1,2,3,4,6,7,8-Heptachlorodibenzo­p-dioxin </t>
  </si>
  <si>
    <t>35822-46-9</t>
  </si>
  <si>
    <t xml:space="preserve">1,2,3,4,7,8-Hexachlorodibenzofuran </t>
  </si>
  <si>
    <t>70648-26-9</t>
  </si>
  <si>
    <t xml:space="preserve">1,2,3,4,7,8-Hexachlorodibenzo-p-dioxin </t>
  </si>
  <si>
    <t>39227-28-6</t>
  </si>
  <si>
    <t xml:space="preserve">1,2,3,6,7,8 Hexachlorodibenzo-p-dioxin </t>
  </si>
  <si>
    <t>57653-85-7</t>
  </si>
  <si>
    <t xml:space="preserve">1,2,3,6,7,8-Hexachlorodibenzofuran </t>
  </si>
  <si>
    <t>57117-44-9</t>
  </si>
  <si>
    <t xml:space="preserve">1,2,3,7,8,9-Hexachlorodibenzofuran </t>
  </si>
  <si>
    <t>72918-21-9</t>
  </si>
  <si>
    <t xml:space="preserve">1,2,3,7,8,9-Hexachlorodibenzo-p-dioxin </t>
  </si>
  <si>
    <t xml:space="preserve">1,2,3,7,8-Pentachlorodibenzofuran </t>
  </si>
  <si>
    <t>57117-41-6</t>
  </si>
  <si>
    <t xml:space="preserve">1,2,3,7,8-Pentachlorodibenzo-p-dioxin </t>
  </si>
  <si>
    <t>40321-76-4</t>
  </si>
  <si>
    <t xml:space="preserve">1,2,3-Trichloropropane </t>
  </si>
  <si>
    <t xml:space="preserve">1,2-Dibromo-3-chloropropane </t>
  </si>
  <si>
    <t xml:space="preserve">1,2-Dibromoethane </t>
  </si>
  <si>
    <t xml:space="preserve">1,2-Dichloroethane </t>
  </si>
  <si>
    <t xml:space="preserve">1,2-Dichloropropane </t>
  </si>
  <si>
    <t xml:space="preserve">1,2-Dimethylhydrazine </t>
  </si>
  <si>
    <t xml:space="preserve">1,2-Diphenylhydrazine </t>
  </si>
  <si>
    <t xml:space="preserve">1,2-Epoxybutane </t>
  </si>
  <si>
    <t xml:space="preserve">1,3-Butadiene </t>
  </si>
  <si>
    <t xml:space="preserve">1,3-Dichloropropene </t>
  </si>
  <si>
    <t xml:space="preserve">1,3-Propane Sultone </t>
  </si>
  <si>
    <t xml:space="preserve">1,4-Dichlorobenzene </t>
  </si>
  <si>
    <t xml:space="preserve">1,4-Dioxane </t>
  </si>
  <si>
    <t xml:space="preserve">1,6-Dinitropyrene </t>
  </si>
  <si>
    <t>42397-64-8</t>
  </si>
  <si>
    <t xml:space="preserve">1,6-Hexamethylene diisocyanate </t>
  </si>
  <si>
    <t xml:space="preserve">1,8-Dinitropyrene </t>
  </si>
  <si>
    <t>42397-65-9</t>
  </si>
  <si>
    <t xml:space="preserve">1-[(5-Nitrofurfurylidene)-amino]-2­imidazolidinone </t>
  </si>
  <si>
    <t>555-84-0</t>
  </si>
  <si>
    <t xml:space="preserve">1-Amino-2-methylanthraquinone </t>
  </si>
  <si>
    <t>82-28-0</t>
  </si>
  <si>
    <t xml:space="preserve">1-Chloro-1,1-difluoroethane </t>
  </si>
  <si>
    <t>75-68-3</t>
  </si>
  <si>
    <t xml:space="preserve">1-Nitropyrene </t>
  </si>
  <si>
    <t>5522-43-0</t>
  </si>
  <si>
    <t xml:space="preserve">2,3,3',4,4',5'-Hexachlorobiphenyl </t>
  </si>
  <si>
    <t>69782-90-7</t>
  </si>
  <si>
    <t xml:space="preserve">2,3,3',4,4',5-Hexachlorobiphenyl </t>
  </si>
  <si>
    <t>38380-08-4</t>
  </si>
  <si>
    <t xml:space="preserve">2,3,3',4,4'-Pentachlorobiphenyl </t>
  </si>
  <si>
    <t>32598-14-4</t>
  </si>
  <si>
    <t xml:space="preserve">2,3,3',4,4',5,5'-Heptachlorobiphenyl </t>
  </si>
  <si>
    <t>39635-31-9</t>
  </si>
  <si>
    <t xml:space="preserve">2',3,4,4',5-Pentachlorobiphenyl </t>
  </si>
  <si>
    <t>65510-44-3</t>
  </si>
  <si>
    <t xml:space="preserve">2,3',4,4',5-Pentachlorobiphenyl </t>
  </si>
  <si>
    <t>31508-00-6</t>
  </si>
  <si>
    <t xml:space="preserve">2,3,4,4',5-Pentachlorobiphenyl </t>
  </si>
  <si>
    <t>74472-37-0</t>
  </si>
  <si>
    <t xml:space="preserve">2,3,4,6,7,8-Hexachlorodibenzofuran </t>
  </si>
  <si>
    <t>60851-34-5</t>
  </si>
  <si>
    <t xml:space="preserve">2,3,4,7,8-Pentachlorodibenzofuran </t>
  </si>
  <si>
    <t>57117-31-4</t>
  </si>
  <si>
    <t xml:space="preserve">2,3,7,8-Tetrachlorodibenzo-p-dioxin &amp; Related Compounds, NOS </t>
  </si>
  <si>
    <t xml:space="preserve">2,3,7,8-Tetrachlorodibenzofuran </t>
  </si>
  <si>
    <t>51207-31-9</t>
  </si>
  <si>
    <t xml:space="preserve">2,3,7,8-Tetrachlorodibenzo-p-dioxin </t>
  </si>
  <si>
    <t xml:space="preserve">2,3',4,4',5,5'-Hexachlorobiphenyl </t>
  </si>
  <si>
    <t>52663-72-6</t>
  </si>
  <si>
    <t xml:space="preserve">2,4,6-Trichlorophenol </t>
  </si>
  <si>
    <t xml:space="preserve">2,4-Diaminoanisole </t>
  </si>
  <si>
    <t>615-05-4</t>
  </si>
  <si>
    <t xml:space="preserve">2,4-Diaminoanisole Sulfate </t>
  </si>
  <si>
    <t>39156-41-7</t>
  </si>
  <si>
    <t xml:space="preserve">2,4-Diaminotoluene </t>
  </si>
  <si>
    <t xml:space="preserve">2,4-Dinitrotoluene </t>
  </si>
  <si>
    <t xml:space="preserve">2-Acetylaminofluorene </t>
  </si>
  <si>
    <t xml:space="preserve">2-Amino-3-methyl-9H pyrido[2,3­b]indole </t>
  </si>
  <si>
    <t>68006-83-7</t>
  </si>
  <si>
    <t xml:space="preserve">2-Amino-3-methylimidazo-[4,5­f]quinoline </t>
  </si>
  <si>
    <t>76180-96-6</t>
  </si>
  <si>
    <t xml:space="preserve">2-Amino-5-(5-Nitro-2-Furyl)-1,3,4-Thiadiazol </t>
  </si>
  <si>
    <t>712-68-5</t>
  </si>
  <si>
    <t xml:space="preserve">2-Aminoanthraquinone </t>
  </si>
  <si>
    <t xml:space="preserve">2-Chloroacetophenone </t>
  </si>
  <si>
    <t xml:space="preserve">2-Ethoxyethanol </t>
  </si>
  <si>
    <t xml:space="preserve">2-Methoxyethanol </t>
  </si>
  <si>
    <t xml:space="preserve">2-Methyl-1-nitroanthraquinone </t>
  </si>
  <si>
    <t xml:space="preserve">2-Methylphenol </t>
  </si>
  <si>
    <t xml:space="preserve">2-Naphthylamine </t>
  </si>
  <si>
    <t>91-59-8</t>
  </si>
  <si>
    <t xml:space="preserve">2-Nitrofluorene </t>
  </si>
  <si>
    <t>607-57-8</t>
  </si>
  <si>
    <t xml:space="preserve">2-Nitropropane </t>
  </si>
  <si>
    <t xml:space="preserve">3,3',4,4',5,5'-Hexachlorobiphenyl </t>
  </si>
  <si>
    <t>32774-16-6</t>
  </si>
  <si>
    <t xml:space="preserve">3,3',4,4',5-Pentachlorobiphenyl </t>
  </si>
  <si>
    <t>57465-28-8</t>
  </si>
  <si>
    <t xml:space="preserve">3,3',4,4'-Tetrachlorobiphenyl </t>
  </si>
  <si>
    <t>32598-13-3</t>
  </si>
  <si>
    <t xml:space="preserve">3,3'-Dichlorobenzidine </t>
  </si>
  <si>
    <t xml:space="preserve">3,4,4',5-Tetrachlorobiphenyl </t>
  </si>
  <si>
    <t>70362-50-4</t>
  </si>
  <si>
    <t xml:space="preserve">3-Amino-9-ethylcarbazole hydrochloride </t>
  </si>
  <si>
    <t>6109-97-3</t>
  </si>
  <si>
    <t xml:space="preserve">3-Chloro-2-methyl-propene </t>
  </si>
  <si>
    <t>563-47-3</t>
  </si>
  <si>
    <t xml:space="preserve">3-Methylcholanthrene </t>
  </si>
  <si>
    <t>56-49-5</t>
  </si>
  <si>
    <t xml:space="preserve">3-Methylphenol </t>
  </si>
  <si>
    <t xml:space="preserve">4,4'-Diaminodiphenyl Ether </t>
  </si>
  <si>
    <t xml:space="preserve">4,4-Methylene bis(2-chloroaniline) </t>
  </si>
  <si>
    <t xml:space="preserve">4,4-Methylene bis(2-Methylaniline) </t>
  </si>
  <si>
    <t xml:space="preserve">4,4'-Methylene bis(n,n'-dimethyl)aniline </t>
  </si>
  <si>
    <t>101-61-1</t>
  </si>
  <si>
    <t xml:space="preserve">4,4'-Methylenedianiline </t>
  </si>
  <si>
    <t xml:space="preserve">4,4-Methylenedianiline Dihydrochloride </t>
  </si>
  <si>
    <t xml:space="preserve">4,4-Thiodianiline </t>
  </si>
  <si>
    <t xml:space="preserve">4-Aminobiphenyl </t>
  </si>
  <si>
    <t xml:space="preserve">4-Chloro-o-phenylenediamine </t>
  </si>
  <si>
    <t>95-83-0</t>
  </si>
  <si>
    <t xml:space="preserve">4-Dimethylaminoazobenzene </t>
  </si>
  <si>
    <t xml:space="preserve">4-Methylphenol </t>
  </si>
  <si>
    <t xml:space="preserve">4-Nitropyrene </t>
  </si>
  <si>
    <t>57835-92-4</t>
  </si>
  <si>
    <t xml:space="preserve">5-Methylchrysene </t>
  </si>
  <si>
    <t xml:space="preserve">5-Nitroacenaphthene </t>
  </si>
  <si>
    <t xml:space="preserve">5-Nitro-o-Anisidine </t>
  </si>
  <si>
    <t>99-59-2</t>
  </si>
  <si>
    <t xml:space="preserve">6-Nitrochrysene </t>
  </si>
  <si>
    <t>7496-02-8</t>
  </si>
  <si>
    <t xml:space="preserve">7,12-Dimethylbenz[a]anthracene </t>
  </si>
  <si>
    <t>57-97-6</t>
  </si>
  <si>
    <t xml:space="preserve">7h-Dibenzo[c,g]carbazole </t>
  </si>
  <si>
    <t>194-59-2</t>
  </si>
  <si>
    <t xml:space="preserve">A-alpha-c(2-amino-9h-pyrido[2,3­b]indole) </t>
  </si>
  <si>
    <t>26148-68-5</t>
  </si>
  <si>
    <t xml:space="preserve">Acetamide </t>
  </si>
  <si>
    <t xml:space="preserve">Acetonitrile </t>
  </si>
  <si>
    <t xml:space="preserve">Acrolein </t>
  </si>
  <si>
    <t xml:space="preserve">Acrylamide </t>
  </si>
  <si>
    <t xml:space="preserve">Acrylic Acid </t>
  </si>
  <si>
    <t xml:space="preserve">Acrylonitrile </t>
  </si>
  <si>
    <t xml:space="preserve">Actinomycin D </t>
  </si>
  <si>
    <t>50-76-0</t>
  </si>
  <si>
    <t xml:space="preserve">Alar </t>
  </si>
  <si>
    <t>1596-84-5</t>
  </si>
  <si>
    <t xml:space="preserve">Aldrin </t>
  </si>
  <si>
    <t xml:space="preserve">Allyl Chloride </t>
  </si>
  <si>
    <t xml:space="preserve">alpha-Hexachlorocyclohexane </t>
  </si>
  <si>
    <t xml:space="preserve">Amitrole </t>
  </si>
  <si>
    <t xml:space="preserve">Ammonium bisulfate </t>
  </si>
  <si>
    <t>7803-63-6</t>
  </si>
  <si>
    <t>1-hr</t>
  </si>
  <si>
    <t xml:space="preserve">Ammonium sulfate </t>
  </si>
  <si>
    <t>7783-20-2</t>
  </si>
  <si>
    <t xml:space="preserve">Aniline </t>
  </si>
  <si>
    <t xml:space="preserve">Antimony Trioxide </t>
  </si>
  <si>
    <t xml:space="preserve">Aramite </t>
  </si>
  <si>
    <t>140-57-8</t>
  </si>
  <si>
    <t xml:space="preserve">Arsenic &amp; Inorganic Arsenic Compounds </t>
  </si>
  <si>
    <t xml:space="preserve">Arsine </t>
  </si>
  <si>
    <t xml:space="preserve">Asbestos </t>
  </si>
  <si>
    <t xml:space="preserve">Auramine </t>
  </si>
  <si>
    <t>492-80-8</t>
  </si>
  <si>
    <t xml:space="preserve">Azaserine </t>
  </si>
  <si>
    <t>115-02-6</t>
  </si>
  <si>
    <t xml:space="preserve">Azathioprine </t>
  </si>
  <si>
    <t>446-86-6</t>
  </si>
  <si>
    <t xml:space="preserve">Azobenzene </t>
  </si>
  <si>
    <t>103-33-3</t>
  </si>
  <si>
    <t xml:space="preserve">Barium Chromate </t>
  </si>
  <si>
    <t>10294-40-3</t>
  </si>
  <si>
    <t xml:space="preserve">Benz[a]anthracene </t>
  </si>
  <si>
    <t xml:space="preserve">Benzidine </t>
  </si>
  <si>
    <t xml:space="preserve">Benzo[a]pyrene </t>
  </si>
  <si>
    <t xml:space="preserve">Benzo[b]fluoranthene </t>
  </si>
  <si>
    <t xml:space="preserve">Benzo[j]fluoranthene </t>
  </si>
  <si>
    <t xml:space="preserve">Benzo[k]fluoranthene </t>
  </si>
  <si>
    <t xml:space="preserve">Benzyl Chloride </t>
  </si>
  <si>
    <t xml:space="preserve">Benzyl Violet 4B </t>
  </si>
  <si>
    <t xml:space="preserve">Beryllium &amp; Compounds (NOS) </t>
  </si>
  <si>
    <t xml:space="preserve">Beryllium Oxide </t>
  </si>
  <si>
    <t>1304-56-9</t>
  </si>
  <si>
    <t xml:space="preserve">Beryllium Sulfate </t>
  </si>
  <si>
    <t>13510-49-1</t>
  </si>
  <si>
    <t xml:space="preserve">beta-Butyrolactone </t>
  </si>
  <si>
    <t xml:space="preserve">Beta-hexachlorocyclohexane </t>
  </si>
  <si>
    <t xml:space="preserve">beta-Propiolactone </t>
  </si>
  <si>
    <t xml:space="preserve">Bis(chloroethyl)ether </t>
  </si>
  <si>
    <t xml:space="preserve">Bis(chloromethyl)ether </t>
  </si>
  <si>
    <t xml:space="preserve">Bromodichloromethane </t>
  </si>
  <si>
    <t>75-27-4</t>
  </si>
  <si>
    <t xml:space="preserve">Bromoform </t>
  </si>
  <si>
    <t xml:space="preserve">Butylated hydroxyanisole </t>
  </si>
  <si>
    <t>25013-16-5</t>
  </si>
  <si>
    <t xml:space="preserve">C.I. Basic Red 9 Monohydrochloride </t>
  </si>
  <si>
    <t>569-61-9</t>
  </si>
  <si>
    <t xml:space="preserve">Cadmium &amp; Compounds </t>
  </si>
  <si>
    <t xml:space="preserve">Captafol </t>
  </si>
  <si>
    <t xml:space="preserve">Captan </t>
  </si>
  <si>
    <t xml:space="preserve">Carbon monoxide </t>
  </si>
  <si>
    <t>630-08-0</t>
  </si>
  <si>
    <t xml:space="preserve">Carbon Tetrachloride </t>
  </si>
  <si>
    <t xml:space="preserve">Chlorambucil </t>
  </si>
  <si>
    <t>305-03-3</t>
  </si>
  <si>
    <t xml:space="preserve">Chlordane </t>
  </si>
  <si>
    <t xml:space="preserve">Chlordecone </t>
  </si>
  <si>
    <t>143-50-0</t>
  </si>
  <si>
    <t xml:space="preserve">Chlorendic Acid </t>
  </si>
  <si>
    <t>115-28-6</t>
  </si>
  <si>
    <t xml:space="preserve">Chlorinated Paraffins </t>
  </si>
  <si>
    <t>108171-26-2</t>
  </si>
  <si>
    <t xml:space="preserve">Chlorine </t>
  </si>
  <si>
    <t xml:space="preserve">Chlorine dioxide </t>
  </si>
  <si>
    <t xml:space="preserve">Chlorobenzene </t>
  </si>
  <si>
    <t xml:space="preserve">Chlorobenzilate </t>
  </si>
  <si>
    <t xml:space="preserve">Chlorodifluoromethane </t>
  </si>
  <si>
    <t xml:space="preserve">Chloroform </t>
  </si>
  <si>
    <t xml:space="preserve">Chloromethyl methyl ether </t>
  </si>
  <si>
    <t xml:space="preserve">Chloropicrin </t>
  </si>
  <si>
    <t xml:space="preserve">Chlorothalonil </t>
  </si>
  <si>
    <t>1897-45-6</t>
  </si>
  <si>
    <t xml:space="preserve">Chlorozotocin </t>
  </si>
  <si>
    <t>54749-90-5</t>
  </si>
  <si>
    <t xml:space="preserve">Chromic Acid </t>
  </si>
  <si>
    <t>11115-74-5</t>
  </si>
  <si>
    <t xml:space="preserve">Chromic Trioxide </t>
  </si>
  <si>
    <t>1333-82-0</t>
  </si>
  <si>
    <t xml:space="preserve">Chromic(VI) Acid </t>
  </si>
  <si>
    <t>7738-94-5</t>
  </si>
  <si>
    <t xml:space="preserve">Chromium Hexavalent: Soluble, except Chromic Trioxide </t>
  </si>
  <si>
    <t>18540-29-9</t>
  </si>
  <si>
    <t xml:space="preserve">Chromium(VI) </t>
  </si>
  <si>
    <t xml:space="preserve">Chrysene </t>
  </si>
  <si>
    <t>218-01-9</t>
  </si>
  <si>
    <t xml:space="preserve">Cinnamyl Anthranilate </t>
  </si>
  <si>
    <t>87-29-6</t>
  </si>
  <si>
    <t xml:space="preserve">Cobalt </t>
  </si>
  <si>
    <t xml:space="preserve">Coke Oven Emissions </t>
  </si>
  <si>
    <t>8007-45-2</t>
  </si>
  <si>
    <t xml:space="preserve">Copper &amp; Compounds </t>
  </si>
  <si>
    <t xml:space="preserve">Cumene </t>
  </si>
  <si>
    <t xml:space="preserve">Cupferron </t>
  </si>
  <si>
    <t xml:space="preserve">Cyclohexane </t>
  </si>
  <si>
    <t xml:space="preserve">Cyclophosphamide (anhydrous) </t>
  </si>
  <si>
    <t>50-18-0</t>
  </si>
  <si>
    <t xml:space="preserve">Cyclophosphamide (Hydrated) </t>
  </si>
  <si>
    <t>6055-19-2</t>
  </si>
  <si>
    <t xml:space="preserve">D &amp; C Red No. 9 </t>
  </si>
  <si>
    <t>5160-02-1</t>
  </si>
  <si>
    <t xml:space="preserve">Dacarbazine </t>
  </si>
  <si>
    <t>4342-03-4</t>
  </si>
  <si>
    <t xml:space="preserve">Dantron </t>
  </si>
  <si>
    <t>117-10-2</t>
  </si>
  <si>
    <t xml:space="preserve">DDD </t>
  </si>
  <si>
    <t>72-54-8</t>
  </si>
  <si>
    <t xml:space="preserve">DDE </t>
  </si>
  <si>
    <t>72-55-9</t>
  </si>
  <si>
    <t xml:space="preserve">DDT </t>
  </si>
  <si>
    <t xml:space="preserve">Di(2-ethylhexyl)phthalate </t>
  </si>
  <si>
    <t xml:space="preserve">Diazinon </t>
  </si>
  <si>
    <t xml:space="preserve">Dibenz[a,h]acridine </t>
  </si>
  <si>
    <t xml:space="preserve">Dibenz[a,h]anthracene </t>
  </si>
  <si>
    <t xml:space="preserve">Dibenz[a,j]acridine </t>
  </si>
  <si>
    <t xml:space="preserve">Dibenzo[a,e]pyrene </t>
  </si>
  <si>
    <t xml:space="preserve">Dibenzo[a,h]pyrene </t>
  </si>
  <si>
    <t xml:space="preserve">Dibenzo[a,i]pyrene </t>
  </si>
  <si>
    <t xml:space="preserve">Dibenzo[a,l]pyrene </t>
  </si>
  <si>
    <t xml:space="preserve">Dibromochloromethane </t>
  </si>
  <si>
    <t>124-48-1</t>
  </si>
  <si>
    <t xml:space="preserve">Dichloromethane </t>
  </si>
  <si>
    <t xml:space="preserve">Dichlorvos </t>
  </si>
  <si>
    <t xml:space="preserve">Dieldrin </t>
  </si>
  <si>
    <t xml:space="preserve">Diesel Engine Exhaust, Particulate </t>
  </si>
  <si>
    <t>DEP</t>
  </si>
  <si>
    <t xml:space="preserve">Diethanolamine </t>
  </si>
  <si>
    <t xml:space="preserve">Diethyl mercury </t>
  </si>
  <si>
    <t>627-44-1</t>
  </si>
  <si>
    <t xml:space="preserve">Diethylstilbestrol </t>
  </si>
  <si>
    <t>56-53-1</t>
  </si>
  <si>
    <t xml:space="preserve">Diglycidyl Resorcinol Ether </t>
  </si>
  <si>
    <t xml:space="preserve">Dihydrosafrole </t>
  </si>
  <si>
    <t>94-58-6</t>
  </si>
  <si>
    <t xml:space="preserve">Dimethyl Mercury </t>
  </si>
  <si>
    <t>593-74-8</t>
  </si>
  <si>
    <t xml:space="preserve">Dimethylcarbamoyl Chloride </t>
  </si>
  <si>
    <t xml:space="preserve">Dimethylvinylchloride </t>
  </si>
  <si>
    <t>513-37-1</t>
  </si>
  <si>
    <t xml:space="preserve">Direct Black 38 </t>
  </si>
  <si>
    <t>1937-37-7</t>
  </si>
  <si>
    <t xml:space="preserve">Direct Blue 6 </t>
  </si>
  <si>
    <t>2602-46-2</t>
  </si>
  <si>
    <t xml:space="preserve">Direct Brown 95 </t>
  </si>
  <si>
    <t>16071-86-6</t>
  </si>
  <si>
    <t xml:space="preserve">Disperse Blue 1 </t>
  </si>
  <si>
    <t>2475-45-8</t>
  </si>
  <si>
    <t xml:space="preserve">Disulfoton </t>
  </si>
  <si>
    <t xml:space="preserve">Epichlorohydrin </t>
  </si>
  <si>
    <t xml:space="preserve">Estradiol 17b </t>
  </si>
  <si>
    <t>50-28-2</t>
  </si>
  <si>
    <t xml:space="preserve">Ethyl Carbamate </t>
  </si>
  <si>
    <t xml:space="preserve">Ethyl Chloride </t>
  </si>
  <si>
    <t xml:space="preserve">Ethylene Glycol </t>
  </si>
  <si>
    <t xml:space="preserve">Ethylene glycol monobutyl ether </t>
  </si>
  <si>
    <t xml:space="preserve">Ethylene glycol monoethyl ether acetate </t>
  </si>
  <si>
    <t xml:space="preserve">Ethylene glycol monomethyl ether acetate </t>
  </si>
  <si>
    <t xml:space="preserve">Ethylene oxide </t>
  </si>
  <si>
    <t xml:space="preserve">Ethylene Thiourea </t>
  </si>
  <si>
    <t xml:space="preserve">Ethyleneimine </t>
  </si>
  <si>
    <t xml:space="preserve">Ferric Sulfate </t>
  </si>
  <si>
    <t>10028-22-5</t>
  </si>
  <si>
    <t xml:space="preserve">Fluoride containing chemicals, NOS </t>
  </si>
  <si>
    <r>
      <t>Fluorine gas F</t>
    </r>
    <r>
      <rPr>
        <sz val="7.5"/>
        <color indexed="8"/>
        <rFont val="Arial"/>
        <family val="2"/>
      </rPr>
      <t xml:space="preserve">2 </t>
    </r>
  </si>
  <si>
    <t xml:space="preserve">Furmecyclox </t>
  </si>
  <si>
    <t>60568-05-0</t>
  </si>
  <si>
    <t xml:space="preserve">Furylfuramide </t>
  </si>
  <si>
    <t>3688-53-7</t>
  </si>
  <si>
    <t xml:space="preserve">gamma-Hexachlorocyclohexane </t>
  </si>
  <si>
    <t xml:space="preserve">Glu-P-1 </t>
  </si>
  <si>
    <t>67730-11-4</t>
  </si>
  <si>
    <t xml:space="preserve">Glu-P-2 </t>
  </si>
  <si>
    <t>67730-10-3</t>
  </si>
  <si>
    <t xml:space="preserve">Glutaraldehyde </t>
  </si>
  <si>
    <t xml:space="preserve">Gyromitrin </t>
  </si>
  <si>
    <t>16568-02-8</t>
  </si>
  <si>
    <t xml:space="preserve">HC Blue 1 </t>
  </si>
  <si>
    <t>2784-94-3</t>
  </si>
  <si>
    <t xml:space="preserve">Heptachlor </t>
  </si>
  <si>
    <t xml:space="preserve">Heptachlor epoxide </t>
  </si>
  <si>
    <t>1024-57-3</t>
  </si>
  <si>
    <t xml:space="preserve">Heptachlorodibenzo-p-dioxins, NOS </t>
  </si>
  <si>
    <t>37871-00-4</t>
  </si>
  <si>
    <t xml:space="preserve">Hexachlorobenzene </t>
  </si>
  <si>
    <t xml:space="preserve">Hexachlorobutadiene </t>
  </si>
  <si>
    <t xml:space="preserve">Hexachlorocyclohexane </t>
  </si>
  <si>
    <t>608-73-1</t>
  </si>
  <si>
    <t xml:space="preserve">Hexachlorocyclopentadiene </t>
  </si>
  <si>
    <t xml:space="preserve">Hexachlorodibenzo-p-Dioxins, NOS </t>
  </si>
  <si>
    <t xml:space="preserve">Hexachloroethane </t>
  </si>
  <si>
    <t xml:space="preserve">Hydrazine </t>
  </si>
  <si>
    <t xml:space="preserve">Hydrazine Sulfate </t>
  </si>
  <si>
    <t>10034-93-2</t>
  </si>
  <si>
    <t xml:space="preserve">Hydrogen chloride </t>
  </si>
  <si>
    <t xml:space="preserve">Hydrogen Cyanide </t>
  </si>
  <si>
    <t xml:space="preserve">Hydrogen Fluoride </t>
  </si>
  <si>
    <t xml:space="preserve">Hydrogen Selenide </t>
  </si>
  <si>
    <t xml:space="preserve">Hydrogen Sulfide </t>
  </si>
  <si>
    <t xml:space="preserve">Indeno[1,2,3-cd]pyrene </t>
  </si>
  <si>
    <t xml:space="preserve">Isophorone </t>
  </si>
  <si>
    <t xml:space="preserve">Isopropyl Alcohol </t>
  </si>
  <si>
    <t xml:space="preserve">Lasiocarpine </t>
  </si>
  <si>
    <t>303-34-4</t>
  </si>
  <si>
    <t xml:space="preserve">Lead and compounds (NOS) </t>
  </si>
  <si>
    <t xml:space="preserve">Lead Acetate </t>
  </si>
  <si>
    <t xml:space="preserve">Lead Chromate </t>
  </si>
  <si>
    <t xml:space="preserve">Lead Chromate Oxide </t>
  </si>
  <si>
    <t>18454-12-1</t>
  </si>
  <si>
    <t xml:space="preserve">Lead Subacetate </t>
  </si>
  <si>
    <t>1335-32-6</t>
  </si>
  <si>
    <t xml:space="preserve">Maleic Anhydride </t>
  </si>
  <si>
    <t xml:space="preserve">Manganese &amp; Compounds </t>
  </si>
  <si>
    <t xml:space="preserve">Melphalan </t>
  </si>
  <si>
    <t>148-82-3</t>
  </si>
  <si>
    <t xml:space="preserve">Melphalan HCl </t>
  </si>
  <si>
    <t>3223-07-2</t>
  </si>
  <si>
    <t xml:space="preserve">Mercury, Elemental </t>
  </si>
  <si>
    <t xml:space="preserve">Methyl Bromide </t>
  </si>
  <si>
    <t xml:space="preserve">Methyl Chloride </t>
  </si>
  <si>
    <t xml:space="preserve">Methyl Isocyanate </t>
  </si>
  <si>
    <t xml:space="preserve">Methyl methacrylate </t>
  </si>
  <si>
    <t xml:space="preserve">Methyl Methanesulfonate </t>
  </si>
  <si>
    <t>66-27-3</t>
  </si>
  <si>
    <t xml:space="preserve">Methyl Tertiary Butyl Ether </t>
  </si>
  <si>
    <t xml:space="preserve">Methylene diphenyl isocyanate </t>
  </si>
  <si>
    <t xml:space="preserve">Methylthiouracil </t>
  </si>
  <si>
    <t>56-04-2</t>
  </si>
  <si>
    <t xml:space="preserve">Michler's ketone </t>
  </si>
  <si>
    <t>90-94-8</t>
  </si>
  <si>
    <t xml:space="preserve">Mirex </t>
  </si>
  <si>
    <t xml:space="preserve">Mitomycin C </t>
  </si>
  <si>
    <t>50-07-7</t>
  </si>
  <si>
    <t xml:space="preserve">Monocrotaline </t>
  </si>
  <si>
    <t>315-22-0</t>
  </si>
  <si>
    <t xml:space="preserve">m-Xylene </t>
  </si>
  <si>
    <t xml:space="preserve">n,n-Dimethylformamide </t>
  </si>
  <si>
    <t xml:space="preserve">n-[4-(5-nitro-2-furyl)-2­thiazolyl]-acetamide </t>
  </si>
  <si>
    <t xml:space="preserve">n-Hexane </t>
  </si>
  <si>
    <t xml:space="preserve">Nickel Refinery Dust </t>
  </si>
  <si>
    <t>NRD</t>
  </si>
  <si>
    <t xml:space="preserve">Nickel Subsulfide </t>
  </si>
  <si>
    <t>12035-72-2</t>
  </si>
  <si>
    <t xml:space="preserve">Nifurthiazole </t>
  </si>
  <si>
    <t>3570-75-0</t>
  </si>
  <si>
    <t xml:space="preserve">Nitric Acid </t>
  </si>
  <si>
    <t xml:space="preserve">Nitrilotriacetic acid </t>
  </si>
  <si>
    <t>139-13-9</t>
  </si>
  <si>
    <t xml:space="preserve">Nitrilotriacetic acid, trisodium salt monohydrate </t>
  </si>
  <si>
    <t>18662-53-8</t>
  </si>
  <si>
    <t xml:space="preserve">Nitrofen </t>
  </si>
  <si>
    <t xml:space="preserve">Nitrofurazone </t>
  </si>
  <si>
    <t xml:space="preserve">Nitrogen dioxide </t>
  </si>
  <si>
    <t>10102-44-0</t>
  </si>
  <si>
    <t xml:space="preserve">n-Methyl-n-nitro-n-nitrosoguanidine </t>
  </si>
  <si>
    <t>70-25-7</t>
  </si>
  <si>
    <t xml:space="preserve">n-Nitrosodiethanolamine </t>
  </si>
  <si>
    <t>1116-54-7</t>
  </si>
  <si>
    <t xml:space="preserve">n-Nitrosodiethylamine </t>
  </si>
  <si>
    <t xml:space="preserve">n-Nitrosodimethylamine </t>
  </si>
  <si>
    <t xml:space="preserve">n-Nitroso-di-n-butylamine </t>
  </si>
  <si>
    <t xml:space="preserve">n-Nitrosodi-n-propylamine </t>
  </si>
  <si>
    <t>621-64-7</t>
  </si>
  <si>
    <t xml:space="preserve">n-Nitrosodiphenylamine </t>
  </si>
  <si>
    <t xml:space="preserve">n-Nitrosomorpholine </t>
  </si>
  <si>
    <t xml:space="preserve">n-Nitroso-n-ethylurea </t>
  </si>
  <si>
    <t xml:space="preserve">n-Nitroso-n-methylethylamine </t>
  </si>
  <si>
    <t xml:space="preserve">n-Nitroso-n-methylurea </t>
  </si>
  <si>
    <t xml:space="preserve">n-Nitroso-n-Methylurethane </t>
  </si>
  <si>
    <t xml:space="preserve">n-Nitrosonornicotine </t>
  </si>
  <si>
    <t>16543-55-8</t>
  </si>
  <si>
    <t xml:space="preserve">n-Nitrosopiperidine </t>
  </si>
  <si>
    <t>100-75-4</t>
  </si>
  <si>
    <t xml:space="preserve">n-Nitrosopyrrolidine </t>
  </si>
  <si>
    <t>930-55-2</t>
  </si>
  <si>
    <t xml:space="preserve">o-Anisidine </t>
  </si>
  <si>
    <t xml:space="preserve">o-Anisidine Hydrochloride </t>
  </si>
  <si>
    <t>134-29-2</t>
  </si>
  <si>
    <t xml:space="preserve">o-Phenylphenate, Sodium </t>
  </si>
  <si>
    <t>132-27-4</t>
  </si>
  <si>
    <t xml:space="preserve">ortho-Aminoazotoluene </t>
  </si>
  <si>
    <t xml:space="preserve">o-Toluidine </t>
  </si>
  <si>
    <t xml:space="preserve">o-Toluidine Hydrochloride </t>
  </si>
  <si>
    <t xml:space="preserve">Ozone </t>
  </si>
  <si>
    <t>10028-15-6</t>
  </si>
  <si>
    <t xml:space="preserve">para-Cresidine </t>
  </si>
  <si>
    <t>120-71-8</t>
  </si>
  <si>
    <t xml:space="preserve">p-Chloro-o-toluidine </t>
  </si>
  <si>
    <t>95-69-2</t>
  </si>
  <si>
    <t xml:space="preserve">Pentabromodiphenyl Ether </t>
  </si>
  <si>
    <t>32534-81-9</t>
  </si>
  <si>
    <t xml:space="preserve">Pentachlorophenol </t>
  </si>
  <si>
    <t xml:space="preserve">Perchloroethylene </t>
  </si>
  <si>
    <t xml:space="preserve">Phenacetin </t>
  </si>
  <si>
    <t>62-44-2</t>
  </si>
  <si>
    <t xml:space="preserve">Phenazopyridine </t>
  </si>
  <si>
    <t>94-78-0</t>
  </si>
  <si>
    <t xml:space="preserve">Phenazopyridine hydrochloride </t>
  </si>
  <si>
    <t>136-40-3</t>
  </si>
  <si>
    <t xml:space="preserve">Phenesterin </t>
  </si>
  <si>
    <t>3546-10-9</t>
  </si>
  <si>
    <t xml:space="preserve">Phenobarbital </t>
  </si>
  <si>
    <t>50-06-6</t>
  </si>
  <si>
    <t xml:space="preserve">Phenol </t>
  </si>
  <si>
    <t xml:space="preserve">Phenoxybenzamine </t>
  </si>
  <si>
    <t>59-96-1</t>
  </si>
  <si>
    <t xml:space="preserve">Phenoxybenzamine hydrochloride </t>
  </si>
  <si>
    <t xml:space="preserve">Phosgene </t>
  </si>
  <si>
    <t xml:space="preserve">Phosphine </t>
  </si>
  <si>
    <t xml:space="preserve">Phosphoric Acid </t>
  </si>
  <si>
    <t xml:space="preserve">Phosphorus </t>
  </si>
  <si>
    <t xml:space="preserve">Phthalic Anhydride </t>
  </si>
  <si>
    <t xml:space="preserve">p-Nitrosodiphenylamine </t>
  </si>
  <si>
    <t>156-10-5</t>
  </si>
  <si>
    <t xml:space="preserve">Polybrominated Biphenyls </t>
  </si>
  <si>
    <t>59536-65-1</t>
  </si>
  <si>
    <t xml:space="preserve">Polychlorinated Biphenyls, NOS </t>
  </si>
  <si>
    <t xml:space="preserve">Ponceau 3R </t>
  </si>
  <si>
    <t>3564-09-8</t>
  </si>
  <si>
    <t xml:space="preserve">Ponceau MX </t>
  </si>
  <si>
    <t xml:space="preserve">Potassium Bromate </t>
  </si>
  <si>
    <t>7758-01-2</t>
  </si>
  <si>
    <t xml:space="preserve">Procarbazine </t>
  </si>
  <si>
    <t>671-16-9</t>
  </si>
  <si>
    <t xml:space="preserve">Procarbazine Hydrochloride </t>
  </si>
  <si>
    <t>366-70-1</t>
  </si>
  <si>
    <t xml:space="preserve">Propylene </t>
  </si>
  <si>
    <t xml:space="preserve">Propylene Glycol </t>
  </si>
  <si>
    <t>57-55-6</t>
  </si>
  <si>
    <t xml:space="preserve">Propylene Glycol Dinitrate </t>
  </si>
  <si>
    <t xml:space="preserve">Propylene glycol monomethyl ether </t>
  </si>
  <si>
    <t xml:space="preserve">Propylene oxide </t>
  </si>
  <si>
    <t xml:space="preserve">Propylthiouracil </t>
  </si>
  <si>
    <t>51-52-5</t>
  </si>
  <si>
    <t xml:space="preserve">p-Xylene </t>
  </si>
  <si>
    <t>Refractory Ceramic Fibers (fibers/cm3)</t>
  </si>
  <si>
    <t>RCF</t>
  </si>
  <si>
    <t xml:space="preserve">Reserpine </t>
  </si>
  <si>
    <t>50-55-5</t>
  </si>
  <si>
    <t xml:space="preserve">Safrole </t>
  </si>
  <si>
    <t>94-59-7</t>
  </si>
  <si>
    <t xml:space="preserve">Selenium &amp; Selenium Compounds (other than Hydrogen Selenide) </t>
  </si>
  <si>
    <t>7784-49-2</t>
  </si>
  <si>
    <t xml:space="preserve">Short-chain (C10-13) chlorinated paraffins </t>
  </si>
  <si>
    <t>85535-84-8</t>
  </si>
  <si>
    <t xml:space="preserve">Silica (crystalline, Respirable) </t>
  </si>
  <si>
    <t>7631-86-9</t>
  </si>
  <si>
    <t xml:space="preserve">Sodium Hydroxide </t>
  </si>
  <si>
    <t>Sodium Sulfate</t>
  </si>
  <si>
    <t>7757-82-6</t>
  </si>
  <si>
    <t>Sterigmatocystin</t>
  </si>
  <si>
    <t>10048-13-2</t>
  </si>
  <si>
    <t>Streptozotocin</t>
  </si>
  <si>
    <t>18883-66-4</t>
  </si>
  <si>
    <t>Styrene Oxide</t>
  </si>
  <si>
    <t>Sulfallate</t>
  </si>
  <si>
    <t>95-06-7</t>
  </si>
  <si>
    <t>Sulfur dioxide</t>
  </si>
  <si>
    <t>7446-09-5</t>
  </si>
  <si>
    <t>Sulfur Mustard</t>
  </si>
  <si>
    <t>505-60-2</t>
  </si>
  <si>
    <t>Sulfuric Acid</t>
  </si>
  <si>
    <t>Tetrabromodiphenyl Ether</t>
  </si>
  <si>
    <t>40088-47-9</t>
  </si>
  <si>
    <t>Thioacetamide</t>
  </si>
  <si>
    <t>62-55-5</t>
  </si>
  <si>
    <t>Thiourea</t>
  </si>
  <si>
    <t>62-56-6</t>
  </si>
  <si>
    <t>Titanium Tetrachloride</t>
  </si>
  <si>
    <t>Toluene-diisocyanates</t>
  </si>
  <si>
    <t>26471-62-5</t>
  </si>
  <si>
    <t>Toluene-2,4-diisocyanate</t>
  </si>
  <si>
    <t>Toluene-2,6-diisocyanate</t>
  </si>
  <si>
    <t>91-08-7</t>
  </si>
  <si>
    <t>Toxaphene</t>
  </si>
  <si>
    <t>Trans-1,2-dichloroethene</t>
  </si>
  <si>
    <t>156-60-5</t>
  </si>
  <si>
    <t>Trans-2[(dimethylamino)-methylimino]-5-[2-(5­nitro-2-furyl)-vinyl]-1,3,4-oxadiazole</t>
  </si>
  <si>
    <t>Tris-(1-Aziridinyl)phosphine sulfide</t>
  </si>
  <si>
    <t>52-24-4</t>
  </si>
  <si>
    <t>Tris(2,3-dibromopropyl)phosphate</t>
  </si>
  <si>
    <t>126-72-7</t>
  </si>
  <si>
    <t>Tryptophan-P-1</t>
  </si>
  <si>
    <t>62450-06-0</t>
  </si>
  <si>
    <t>Tryptophan-P-2</t>
  </si>
  <si>
    <t>62450-07-1</t>
  </si>
  <si>
    <t>Vanadium</t>
  </si>
  <si>
    <t>7440-62-2</t>
  </si>
  <si>
    <t>Vanadium Pentoxide</t>
  </si>
  <si>
    <t>Vinyl Bromide</t>
  </si>
  <si>
    <t xml:space="preserve">Vinyl Chloride </t>
  </si>
  <si>
    <t xml:space="preserve">Xylenes </t>
  </si>
  <si>
    <t>SQER</t>
  </si>
  <si>
    <t>lb/av period</t>
  </si>
  <si>
    <t>Ecology Testing for Sulfur compounds</t>
  </si>
  <si>
    <t>Carbonyle Sulfide</t>
  </si>
  <si>
    <t>75-18-3</t>
  </si>
  <si>
    <t>Dimethyl Sulfide</t>
  </si>
  <si>
    <t>Carbon Disulfide</t>
  </si>
  <si>
    <t>Methyl Mercaptan</t>
  </si>
  <si>
    <t>Ecology Testing for Aldehydes</t>
  </si>
  <si>
    <t>100-52-7</t>
  </si>
  <si>
    <t>Benzaldehyde</t>
  </si>
  <si>
    <t>5779-94-2</t>
  </si>
  <si>
    <t>2,5-Dimethylbenzaldehyde</t>
  </si>
  <si>
    <t>590-86-3</t>
  </si>
  <si>
    <t>529-20-4</t>
  </si>
  <si>
    <t>66-25-1</t>
  </si>
  <si>
    <t>Isovaleraldehyde</t>
  </si>
  <si>
    <t>Valeraldehyde</t>
  </si>
  <si>
    <t>o-Tolualdehyde</t>
  </si>
  <si>
    <t>n-Hexaldehyde</t>
  </si>
  <si>
    <t>Emissions</t>
  </si>
  <si>
    <t>ASP on
positive
Air</t>
  </si>
  <si>
    <t>Flow from Mass Bed</t>
  </si>
  <si>
    <t>m/s</t>
  </si>
  <si>
    <t>&lt;&lt;Ecology tests at West and East Side compost facility</t>
  </si>
  <si>
    <t>m2</t>
  </si>
  <si>
    <t>velocity</t>
  </si>
  <si>
    <t>typical area of flux chamber</t>
  </si>
  <si>
    <t>Total flow from mass bed</t>
  </si>
  <si>
    <t>Flow from Finished area</t>
  </si>
  <si>
    <t>Assume&gt;</t>
  </si>
  <si>
    <t>TAP?</t>
  </si>
  <si>
    <t>Current Actual</t>
  </si>
  <si>
    <t>Original Authorization</t>
  </si>
  <si>
    <t>Proposed Authorization</t>
  </si>
  <si>
    <t>Original</t>
  </si>
  <si>
    <t>HAPs</t>
  </si>
  <si>
    <t>ASIL
(ug/m3)</t>
  </si>
  <si>
    <t>Exceeds
SQER?</t>
  </si>
  <si>
    <t>yes</t>
  </si>
  <si>
    <t>no</t>
  </si>
  <si>
    <t>1 ton =</t>
  </si>
  <si>
    <t>lb</t>
  </si>
  <si>
    <t>Waste processed during measurements</t>
  </si>
  <si>
    <t>t</t>
  </si>
  <si>
    <t>tpy waste</t>
  </si>
  <si>
    <t>VOC</t>
  </si>
  <si>
    <t>Current</t>
  </si>
  <si>
    <t>Future</t>
  </si>
  <si>
    <t>Name</t>
  </si>
  <si>
    <t>Annual emission (t)</t>
  </si>
  <si>
    <t>EF (lb/t)</t>
  </si>
  <si>
    <t>TAP ?</t>
  </si>
  <si>
    <t xml:space="preserve">HAP ? </t>
  </si>
  <si>
    <t>VOC ?</t>
  </si>
  <si>
    <t>SQER (lb/avg_per)</t>
  </si>
  <si>
    <t>avg_per</t>
  </si>
  <si>
    <t>lb/avg_per</t>
  </si>
  <si>
    <t>SQER exceeded?</t>
  </si>
  <si>
    <t>TOTAL</t>
  </si>
  <si>
    <t>Chloromethane</t>
  </si>
  <si>
    <t>EF (lb/ton)</t>
  </si>
  <si>
    <t>Sulfur compounds</t>
  </si>
  <si>
    <t>Aldehydes</t>
  </si>
  <si>
    <t>Mass bed area (ft2)</t>
  </si>
  <si>
    <t>1076-56-8</t>
  </si>
  <si>
    <t>2-Isopropyl-5-methylanisole (Methyl thymol ether)</t>
  </si>
  <si>
    <t>1330-16-1</t>
  </si>
  <si>
    <t>Pinene</t>
  </si>
  <si>
    <t>470-82-6</t>
  </si>
  <si>
    <t>Eucalyptol</t>
  </si>
  <si>
    <t>107-92-6</t>
  </si>
  <si>
    <t>Butanoic acid (Butyric acid)</t>
  </si>
  <si>
    <t>513-86-0</t>
  </si>
  <si>
    <t>3-Hydroxy-2-butanone (Acetoin)</t>
  </si>
  <si>
    <t>6976-72-3</t>
  </si>
  <si>
    <t>Heptyl Hexanoate</t>
  </si>
  <si>
    <t>503-74-2</t>
  </si>
  <si>
    <t>3-Methyl-butanoic acid</t>
  </si>
  <si>
    <t>109-52-4</t>
  </si>
  <si>
    <t>Pentanoic acid</t>
  </si>
  <si>
    <t>79-31-2</t>
  </si>
  <si>
    <t>2-Methyl-propanoic acid</t>
  </si>
  <si>
    <t>24545-81-1</t>
  </si>
  <si>
    <t>Thujen-2-one (Umbellulon, 4-Methyl-1-(propan-2-yl)bicyclo[3.1.0]hex-3-en-2-one)</t>
  </si>
  <si>
    <t>1453-25-4</t>
  </si>
  <si>
    <t>1-Methyl cycloheptene</t>
  </si>
  <si>
    <t>76-49-3</t>
  </si>
  <si>
    <t>Bornyl acetate</t>
  </si>
  <si>
    <t>Propylene (or Propene; 1-Propene)</t>
  </si>
  <si>
    <t>Sec-butyl alcohol (2-butanol)</t>
  </si>
  <si>
    <t>142-62-1</t>
  </si>
  <si>
    <t>Hexanoic acid-TMS</t>
  </si>
  <si>
    <t>Alpha-pinene</t>
  </si>
  <si>
    <t>7705-14-8</t>
  </si>
  <si>
    <t>(+/-)-limonene</t>
  </si>
  <si>
    <t>107-01-7</t>
  </si>
  <si>
    <t>2-Butene</t>
  </si>
  <si>
    <t>98-55-5</t>
  </si>
  <si>
    <t>Alpha-terpineol</t>
  </si>
  <si>
    <t>5794-03-6</t>
  </si>
  <si>
    <t>Camphene</t>
  </si>
  <si>
    <t>Propionic acid (or Propanoic acid; Carboxyethane; Ethanecarboxylic acid; Ethylformic acid; Luprisol)</t>
  </si>
  <si>
    <t>Ethyl alcohol (ethanol)</t>
  </si>
  <si>
    <t>115-11-7</t>
  </si>
  <si>
    <t>Isobutylene (or isobutene, 2-Methylpropene)</t>
  </si>
  <si>
    <t>Isopropyl alcohol (2-Propanol)</t>
  </si>
  <si>
    <t>Methyl alcohol (methanol)</t>
  </si>
  <si>
    <t>1120-21-4</t>
  </si>
  <si>
    <t>N-undecane</t>
  </si>
  <si>
    <t>624-41-9</t>
  </si>
  <si>
    <t>2-methyl-1-butyl acetate</t>
  </si>
  <si>
    <t>Acetic acid</t>
  </si>
  <si>
    <t>Camphor</t>
  </si>
  <si>
    <t>535-77-3</t>
  </si>
  <si>
    <t>1-Methyl-3-isopropylbenzene (1-Methyl-3-(1-methylethyl)-benzene, 3-isopropyltoluene, or m-cymene)</t>
  </si>
  <si>
    <t>Finished area (ft2)</t>
  </si>
  <si>
    <t>Species name</t>
  </si>
  <si>
    <t>Lenz Median</t>
  </si>
  <si>
    <t>Lenz Maximum</t>
  </si>
  <si>
    <t>SQER Exceeded ?</t>
  </si>
  <si>
    <t>V</t>
  </si>
  <si>
    <t>W</t>
  </si>
  <si>
    <t>X</t>
  </si>
  <si>
    <t>Y</t>
  </si>
  <si>
    <t>Always zero</t>
  </si>
  <si>
    <t>Windrow</t>
  </si>
  <si>
    <t>Increase</t>
  </si>
  <si>
    <t>Increase in Emission (lb/y)</t>
  </si>
  <si>
    <t>Increase in Emission (g/s)</t>
  </si>
  <si>
    <t>Increase in emissions (t/y)</t>
  </si>
  <si>
    <t>Ammonia</t>
  </si>
  <si>
    <t>Ammonia values from 20200206_LCF_Emissions_VOC_NH3.xlsx</t>
  </si>
  <si>
    <t>Considering 1100 ug/m3 at point "Mass Bed Middle E" as an outlier</t>
  </si>
  <si>
    <t>Not used. Used the one estimated with Kumar starting from VOC.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</si>
</sst>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
    <numFmt numFmtId="166" formatCode="0.0"/>
    <numFmt numFmtId="167" formatCode="0.000E+00"/>
    <numFmt numFmtId="168" formatCode="0.00000E+00"/>
    <numFmt numFmtId="169" formatCode="0.000000E+00"/>
    <numFmt numFmtId="170" formatCode="0.000000"/>
  </numFmts>
  <fonts count="13" x14ac:knownFonts="1">
    <font>
      <sz val="11"/>
      <color theme="1"/>
      <name val="Calibri"/>
      <family val="2"/>
      <scheme val="minor"/>
    </font>
    <font>
      <b/>
      <sz val="10"/>
      <name val="MS Sans Serif"/>
      <family val="2"/>
    </font>
    <font>
      <sz val="10"/>
      <name val="MS Sans Serif"/>
      <family val="2"/>
    </font>
    <font>
      <sz val="9"/>
      <color indexed="8"/>
      <name val="Arial"/>
      <family val="2"/>
    </font>
    <font>
      <sz val="7.5"/>
      <color indexed="8"/>
      <name val="Arial"/>
      <family val="2"/>
    </font>
    <font>
      <sz val="9"/>
      <name val="Arial"/>
      <family val="2"/>
    </font>
    <font>
      <sz val="9"/>
      <color indexed="81"/>
      <name val="Tahoma"/>
      <family val="2"/>
    </font>
    <font>
      <b/>
      <sz val="9"/>
      <color indexed="81"/>
      <name val="Tahoma"/>
      <family val="2"/>
    </font>
    <font>
      <sz val="1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1"/>
      <color rgb="FF7030A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0" fillId="0" borderId="0" xfId="0" applyFill="1"/>
    <xf numFmtId="0" fontId="0" fillId="0" borderId="0" xfId="0" applyAlignment="1">
      <alignment wrapText="1"/>
    </xf>
    <xf numFmtId="0" fontId="0" fillId="0" borderId="0" xfId="0" applyAlignment="1">
      <alignment horizontal="center"/>
    </xf>
    <xf numFmtId="0" fontId="0" fillId="0" borderId="0" xfId="0" applyAlignment="1">
      <alignment horizontal="right"/>
    </xf>
    <xf numFmtId="0" fontId="1" fillId="0" borderId="0" xfId="0" applyFont="1" applyAlignment="1">
      <alignment horizontal="center"/>
    </xf>
    <xf numFmtId="0" fontId="0" fillId="0" borderId="0" xfId="0" applyAlignment="1"/>
    <xf numFmtId="0" fontId="0" fillId="0" borderId="0" xfId="0" applyAlignment="1">
      <alignment horizontal="center" wrapText="1"/>
    </xf>
    <xf numFmtId="1" fontId="0" fillId="0" borderId="0" xfId="0" applyNumberFormat="1"/>
    <xf numFmtId="0" fontId="2" fillId="0" borderId="0" xfId="0" applyFont="1" applyAlignment="1">
      <alignment horizontal="center"/>
    </xf>
    <xf numFmtId="0" fontId="0" fillId="0" borderId="0" xfId="0" applyFont="1" applyAlignment="1"/>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right" vertical="top" wrapText="1"/>
    </xf>
    <xf numFmtId="11" fontId="3" fillId="0" borderId="0" xfId="0" applyNumberFormat="1" applyFont="1" applyAlignment="1">
      <alignment horizontal="center" vertical="top"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right" wrapText="1"/>
    </xf>
    <xf numFmtId="11" fontId="3" fillId="0" borderId="0" xfId="0" applyNumberFormat="1" applyFont="1" applyAlignment="1">
      <alignment horizontal="center" wrapText="1"/>
    </xf>
    <xf numFmtId="11" fontId="3" fillId="0" borderId="0" xfId="0" applyNumberFormat="1" applyFont="1" applyAlignment="1">
      <alignment horizontal="right" vertical="top" wrapText="1"/>
    </xf>
    <xf numFmtId="11" fontId="3" fillId="0" borderId="0" xfId="0" applyNumberFormat="1" applyFont="1" applyAlignment="1">
      <alignment horizontal="right" wrapText="1"/>
    </xf>
    <xf numFmtId="49" fontId="3" fillId="0" borderId="0" xfId="0" applyNumberFormat="1" applyFont="1" applyAlignment="1">
      <alignment horizontal="center" vertical="top" wrapText="1"/>
    </xf>
    <xf numFmtId="49" fontId="3" fillId="0" borderId="0" xfId="0" applyNumberFormat="1" applyFont="1" applyAlignment="1">
      <alignment horizontal="center" wrapText="1"/>
    </xf>
    <xf numFmtId="0" fontId="5" fillId="0" borderId="0" xfId="0" applyFont="1" applyAlignment="1">
      <alignment horizontal="center"/>
    </xf>
    <xf numFmtId="0" fontId="5" fillId="0" borderId="0" xfId="0" applyFont="1" applyAlignment="1">
      <alignment horizontal="left" vertical="top" wrapText="1"/>
    </xf>
    <xf numFmtId="0" fontId="0" fillId="2" borderId="0" xfId="0" applyFill="1"/>
    <xf numFmtId="0" fontId="0" fillId="0" borderId="0" xfId="0" applyAlignment="1">
      <alignment wrapText="1"/>
    </xf>
    <xf numFmtId="164" fontId="0" fillId="0" borderId="0" xfId="0" applyNumberFormat="1"/>
    <xf numFmtId="164" fontId="0" fillId="0" borderId="0" xfId="0" applyNumberFormat="1" applyFill="1"/>
    <xf numFmtId="165" fontId="0" fillId="0" borderId="0" xfId="0" applyNumberFormat="1"/>
    <xf numFmtId="2" fontId="0" fillId="0" borderId="0" xfId="0" applyNumberFormat="1"/>
    <xf numFmtId="0" fontId="8" fillId="0" borderId="0" xfId="0" applyFont="1"/>
    <xf numFmtId="0" fontId="8" fillId="0" borderId="0" xfId="0" applyFont="1" applyAlignment="1">
      <alignment wrapText="1"/>
    </xf>
    <xf numFmtId="0" fontId="8" fillId="0" borderId="0" xfId="0" applyFont="1" applyFill="1"/>
    <xf numFmtId="0" fontId="11" fillId="0" borderId="0" xfId="0" applyFont="1"/>
    <xf numFmtId="0" fontId="9" fillId="0" borderId="0" xfId="0" applyFont="1"/>
    <xf numFmtId="0" fontId="0" fillId="0" borderId="0" xfId="0" applyFont="1" applyFill="1"/>
    <xf numFmtId="0" fontId="12" fillId="0" borderId="0" xfId="0" applyFont="1"/>
    <xf numFmtId="0" fontId="10" fillId="0" borderId="0" xfId="0" applyFont="1"/>
    <xf numFmtId="165" fontId="10" fillId="0" borderId="0" xfId="0" applyNumberFormat="1" applyFont="1" applyFill="1"/>
    <xf numFmtId="0" fontId="10" fillId="0" borderId="0" xfId="0" applyFont="1" applyFill="1"/>
    <xf numFmtId="166" fontId="10" fillId="0" borderId="0" xfId="0" applyNumberFormat="1" applyFont="1" applyFill="1"/>
    <xf numFmtId="0" fontId="0" fillId="3" borderId="0" xfId="0" applyFill="1"/>
    <xf numFmtId="166" fontId="0" fillId="0" borderId="0" xfId="0" applyNumberFormat="1" applyFont="1" applyFill="1"/>
    <xf numFmtId="167" fontId="0" fillId="3" borderId="0" xfId="0" applyNumberFormat="1" applyFill="1"/>
    <xf numFmtId="0" fontId="9" fillId="4" borderId="0" xfId="0" applyFont="1" applyFill="1"/>
    <xf numFmtId="0" fontId="10" fillId="0" borderId="1" xfId="0" applyFont="1" applyBorder="1"/>
    <xf numFmtId="0" fontId="0" fillId="0" borderId="1" xfId="0" applyBorder="1"/>
    <xf numFmtId="164" fontId="0" fillId="0" borderId="1" xfId="0" applyNumberFormat="1" applyBorder="1"/>
    <xf numFmtId="0" fontId="10" fillId="0" borderId="1" xfId="0" applyFont="1" applyFill="1" applyBorder="1"/>
    <xf numFmtId="166" fontId="0" fillId="0" borderId="1" xfId="0" applyNumberFormat="1" applyFont="1" applyFill="1" applyBorder="1"/>
    <xf numFmtId="166" fontId="0" fillId="0" borderId="0" xfId="0" applyNumberFormat="1"/>
    <xf numFmtId="0" fontId="0" fillId="0" borderId="0" xfId="0" applyFont="1" applyFill="1" applyAlignment="1">
      <alignment horizontal="center"/>
    </xf>
    <xf numFmtId="0" fontId="0" fillId="2" borderId="0" xfId="0" applyFill="1" applyAlignment="1"/>
    <xf numFmtId="0" fontId="0" fillId="2" borderId="0" xfId="0" applyFont="1" applyFill="1" applyAlignment="1"/>
    <xf numFmtId="0" fontId="0" fillId="0" borderId="0" xfId="0" applyFont="1" applyFill="1" applyAlignment="1"/>
    <xf numFmtId="0" fontId="9" fillId="0" borderId="0" xfId="0" applyFont="1" applyFill="1" applyAlignment="1"/>
    <xf numFmtId="168" fontId="0" fillId="3" borderId="0" xfId="0" applyNumberFormat="1" applyFill="1"/>
    <xf numFmtId="169" fontId="0" fillId="3" borderId="0" xfId="0" applyNumberFormat="1" applyFill="1"/>
    <xf numFmtId="0" fontId="0" fillId="0" borderId="1" xfId="0" applyFill="1" applyBorder="1"/>
    <xf numFmtId="170" fontId="0" fillId="0" borderId="1" xfId="0" applyNumberFormat="1" applyBorder="1"/>
    <xf numFmtId="2" fontId="0" fillId="0" borderId="1" xfId="0" applyNumberFormat="1" applyFont="1" applyFill="1" applyBorder="1"/>
    <xf numFmtId="0" fontId="0" fillId="3" borderId="0" xfId="0" applyFill="1" applyAlignment="1">
      <alignment horizontal="center"/>
    </xf>
    <xf numFmtId="0" fontId="9" fillId="3" borderId="0" xfId="0" applyFont="1" applyFill="1" applyAlignment="1">
      <alignment horizontal="center"/>
    </xf>
    <xf numFmtId="0" fontId="10" fillId="2" borderId="2" xfId="0" applyFont="1" applyFill="1" applyBorder="1" applyAlignment="1">
      <alignment horizontal="center"/>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R83"/>
  <sheetViews>
    <sheetView workbookViewId="0">
      <pane xSplit="2" topLeftCell="M1" activePane="topRight" state="frozen"/>
      <selection pane="topRight" activeCell="AI5" sqref="AI5"/>
    </sheetView>
  </sheetViews>
  <sheetFormatPr defaultRowHeight="15" x14ac:dyDescent="0.25"/>
  <cols>
    <col min="1" max="1" width="12" customWidth="1"/>
    <col min="2" max="2" width="25.5703125" bestFit="1" customWidth="1"/>
    <col min="3" max="3" width="12.140625" bestFit="1" customWidth="1"/>
    <col min="11" max="11" width="9.42578125" customWidth="1"/>
    <col min="15" max="17" width="10.28515625" bestFit="1" customWidth="1"/>
    <col min="19" max="19" width="11.85546875" bestFit="1" customWidth="1"/>
    <col min="20" max="20" width="10.28515625" bestFit="1" customWidth="1"/>
    <col min="32" max="32" width="15" customWidth="1"/>
    <col min="45" max="45" width="12" bestFit="1" customWidth="1"/>
    <col min="66" max="66" width="24" bestFit="1" customWidth="1"/>
  </cols>
  <sheetData>
    <row r="1" spans="1:70" x14ac:dyDescent="0.25">
      <c r="A1" t="s">
        <v>92</v>
      </c>
      <c r="F1" t="s">
        <v>86</v>
      </c>
      <c r="G1" t="s">
        <v>86</v>
      </c>
      <c r="V1" s="1">
        <v>1</v>
      </c>
      <c r="W1" s="1">
        <v>0.05</v>
      </c>
      <c r="X1">
        <f>(100-19)/100</f>
        <v>0.81</v>
      </c>
      <c r="AM1" t="s">
        <v>2001</v>
      </c>
      <c r="AN1" t="s">
        <v>2001</v>
      </c>
      <c r="AQ1" s="31"/>
      <c r="AR1" s="31"/>
      <c r="AS1" s="31"/>
      <c r="AT1" s="31"/>
      <c r="AU1" s="31"/>
      <c r="AV1" s="31"/>
      <c r="AW1" s="31"/>
      <c r="AX1" s="31"/>
      <c r="AY1" s="31"/>
      <c r="AZ1" s="31"/>
      <c r="BA1" s="31"/>
      <c r="BB1" s="31"/>
      <c r="BC1" s="31"/>
      <c r="BD1" s="31"/>
      <c r="BE1" s="31"/>
      <c r="BF1" s="31"/>
      <c r="BG1" s="31"/>
      <c r="BH1" s="31"/>
    </row>
    <row r="2" spans="1:70" ht="30" x14ac:dyDescent="0.25">
      <c r="E2" t="s">
        <v>1995</v>
      </c>
      <c r="F2">
        <v>1</v>
      </c>
      <c r="G2">
        <v>13</v>
      </c>
      <c r="P2">
        <f>COUNTIF(P5:P60,"Yes")</f>
        <v>16</v>
      </c>
      <c r="S2">
        <f>COUNT(S5:S60)</f>
        <v>17</v>
      </c>
      <c r="V2" t="s">
        <v>1985</v>
      </c>
      <c r="AB2" t="s">
        <v>1997</v>
      </c>
      <c r="AF2" s="2" t="s">
        <v>1998</v>
      </c>
      <c r="AI2" t="s">
        <v>1999</v>
      </c>
      <c r="AM2" t="s">
        <v>2000</v>
      </c>
      <c r="AN2" t="s">
        <v>1</v>
      </c>
      <c r="AQ2" s="31"/>
      <c r="AR2" s="31"/>
      <c r="AS2" s="31"/>
      <c r="AT2" s="31"/>
      <c r="AU2" s="31"/>
      <c r="AV2" s="31"/>
      <c r="AW2" s="31"/>
      <c r="AX2" s="31"/>
      <c r="AY2" s="31"/>
      <c r="AZ2" s="31"/>
      <c r="BA2" s="31"/>
      <c r="BB2" s="31"/>
      <c r="BC2" s="31"/>
      <c r="BD2" s="31"/>
      <c r="BE2" s="31"/>
      <c r="BF2" s="31"/>
      <c r="BG2" s="31"/>
      <c r="BH2" s="31"/>
    </row>
    <row r="3" spans="1:70" ht="75" x14ac:dyDescent="0.25">
      <c r="C3" t="s">
        <v>97</v>
      </c>
      <c r="D3" s="2" t="s">
        <v>102</v>
      </c>
      <c r="E3" s="2" t="s">
        <v>103</v>
      </c>
      <c r="F3" t="s">
        <v>106</v>
      </c>
      <c r="G3" t="s">
        <v>109</v>
      </c>
      <c r="H3" t="s">
        <v>118</v>
      </c>
      <c r="I3" s="2" t="s">
        <v>123</v>
      </c>
      <c r="J3" s="2" t="s">
        <v>124</v>
      </c>
      <c r="K3" s="2" t="s">
        <v>125</v>
      </c>
      <c r="L3" s="2" t="s">
        <v>126</v>
      </c>
      <c r="M3" s="2" t="s">
        <v>127</v>
      </c>
      <c r="O3" s="5" t="s">
        <v>1996</v>
      </c>
      <c r="P3" s="5" t="s">
        <v>10</v>
      </c>
      <c r="Q3" s="5" t="s">
        <v>11</v>
      </c>
      <c r="S3" s="5" t="s">
        <v>1965</v>
      </c>
      <c r="V3" t="s">
        <v>90</v>
      </c>
      <c r="W3" s="2" t="s">
        <v>1986</v>
      </c>
      <c r="X3" t="s">
        <v>89</v>
      </c>
      <c r="Y3" t="s">
        <v>118</v>
      </c>
      <c r="AB3">
        <v>38000</v>
      </c>
      <c r="AF3" s="2">
        <v>30000</v>
      </c>
      <c r="AI3">
        <v>75000</v>
      </c>
      <c r="AK3" s="26" t="s">
        <v>2003</v>
      </c>
      <c r="AM3">
        <v>30000</v>
      </c>
      <c r="AN3">
        <v>75000</v>
      </c>
      <c r="AQ3" s="32"/>
      <c r="AR3" s="32"/>
      <c r="AS3" s="32"/>
      <c r="AT3" s="32"/>
      <c r="AU3" s="31"/>
      <c r="AV3" s="31"/>
      <c r="AW3" s="32"/>
      <c r="AX3" s="32"/>
      <c r="AY3" s="31"/>
      <c r="AZ3" s="31"/>
      <c r="BA3" s="31"/>
      <c r="BB3" s="31"/>
      <c r="BC3" s="31"/>
      <c r="BD3" s="31"/>
      <c r="BE3" s="31"/>
      <c r="BF3" s="31"/>
      <c r="BG3" s="31"/>
      <c r="BH3" s="31"/>
    </row>
    <row r="4" spans="1:70" x14ac:dyDescent="0.25">
      <c r="A4" t="s">
        <v>93</v>
      </c>
      <c r="C4" t="s">
        <v>96</v>
      </c>
      <c r="D4" t="s">
        <v>96</v>
      </c>
      <c r="E4" t="s">
        <v>96</v>
      </c>
      <c r="F4" t="s">
        <v>96</v>
      </c>
      <c r="G4" t="s">
        <v>96</v>
      </c>
      <c r="H4" t="s">
        <v>96</v>
      </c>
      <c r="I4" t="s">
        <v>96</v>
      </c>
      <c r="J4" t="s">
        <v>96</v>
      </c>
      <c r="K4" t="s">
        <v>96</v>
      </c>
      <c r="L4" t="s">
        <v>96</v>
      </c>
      <c r="M4" t="s">
        <v>96</v>
      </c>
      <c r="S4" t="s">
        <v>1966</v>
      </c>
      <c r="V4" t="s">
        <v>0</v>
      </c>
      <c r="W4" t="s">
        <v>0</v>
      </c>
      <c r="X4" t="s">
        <v>0</v>
      </c>
      <c r="Y4" t="s">
        <v>0</v>
      </c>
      <c r="AB4" t="s">
        <v>0</v>
      </c>
      <c r="AC4" t="s">
        <v>1966</v>
      </c>
      <c r="AF4" t="s">
        <v>1966</v>
      </c>
      <c r="AI4" t="s">
        <v>1966</v>
      </c>
      <c r="AM4" t="s">
        <v>0</v>
      </c>
      <c r="AN4" t="s">
        <v>0</v>
      </c>
      <c r="AQ4" s="31"/>
      <c r="AR4" s="31"/>
      <c r="AS4" s="31"/>
      <c r="AT4" s="31"/>
      <c r="AU4" s="31"/>
      <c r="AV4" s="31"/>
      <c r="AW4" s="31"/>
      <c r="AX4" s="31"/>
      <c r="AY4" s="31"/>
      <c r="AZ4" s="31"/>
      <c r="BA4" s="31"/>
      <c r="BB4" s="31"/>
      <c r="BC4" s="31"/>
      <c r="BD4" s="31"/>
      <c r="BE4" s="31"/>
      <c r="BF4" s="31"/>
      <c r="BG4" s="31"/>
      <c r="BH4" s="31"/>
    </row>
    <row r="5" spans="1:70" x14ac:dyDescent="0.25">
      <c r="A5" t="s">
        <v>94</v>
      </c>
      <c r="B5" t="s">
        <v>95</v>
      </c>
      <c r="C5">
        <v>54</v>
      </c>
      <c r="D5">
        <v>56</v>
      </c>
      <c r="E5">
        <v>53</v>
      </c>
      <c r="F5">
        <v>370</v>
      </c>
      <c r="G5">
        <v>3.3</v>
      </c>
      <c r="H5">
        <v>14</v>
      </c>
      <c r="I5">
        <v>72</v>
      </c>
      <c r="J5">
        <v>49</v>
      </c>
      <c r="K5">
        <v>5000</v>
      </c>
      <c r="L5">
        <v>1700</v>
      </c>
      <c r="M5">
        <v>160</v>
      </c>
      <c r="O5" t="str">
        <f>IF(ISERROR(VLOOKUP(A5,TAPList!B:F,1,FALSE)),"Not Found","Yes")</f>
        <v>Yes</v>
      </c>
      <c r="P5" t="str">
        <f>IFERROR(VLOOKUP($A5,HAPList!$A:$E,4,FALSE),"Not Found")</f>
        <v>Not Found</v>
      </c>
      <c r="Q5" t="str">
        <f>IFERROR(VLOOKUP($A5,HAPList!$A:$E,5,FALSE),"Not Found")</f>
        <v>Not Found</v>
      </c>
      <c r="S5">
        <f>IFERROR(VLOOKUP($A5,TAPList!$B:$G,4,FALSE),"Not Found")</f>
        <v>394</v>
      </c>
      <c r="T5" t="str">
        <f>IFERROR(VLOOKUP($A5,TAPList!$B:$G,2,FALSE),"Not Found")</f>
        <v>24-hr</v>
      </c>
      <c r="V5">
        <f>IFERROR($V$1*MEDIAN(C5:E5)/1000000*$C$33*3600*8760/453.592/2000,0)</f>
        <v>7.654421458546219E-3</v>
      </c>
      <c r="W5">
        <f>$W$1*(F5*F$2+G5*G$2)/SUM(F$2:G$2)/1000000*$C$33*3600*8760/453.592/2000</f>
        <v>2.0902848017418871E-4</v>
      </c>
      <c r="X5">
        <f>IFERROR($X$1*MEDIAN(I5:M5)/1000000*$J$36*3600*8760/453.592/2000,0)</f>
        <v>0.10280036185896523</v>
      </c>
      <c r="Y5">
        <f>H5/1000000*$T$36*3600*8760/453.592/2000</f>
        <v>1.9882395262605366E-3</v>
      </c>
      <c r="Z5">
        <f>IF(ISNUMBER(S5),1,0)</f>
        <v>1</v>
      </c>
      <c r="AA5">
        <f>IF(P5="Yes",1,0)</f>
        <v>0</v>
      </c>
      <c r="AB5">
        <f>SUM(V5:Y5)</f>
        <v>0.11265205132394618</v>
      </c>
      <c r="AC5">
        <f>IF(T5="24-hr",AB5*2000/365,IF(T5="year",AB5*2000,"Not Found"))</f>
        <v>0.61727151410381464</v>
      </c>
      <c r="AF5">
        <f>IFERROR($AC5*AF$3/$AB$3,"Not Found")</f>
        <v>0.48731961639774835</v>
      </c>
      <c r="AI5">
        <f>IFERROR($AC5*AI$3/$AB$3,"Not Found")</f>
        <v>1.218299040994371</v>
      </c>
      <c r="AK5" t="str">
        <f>IF(AI5&gt;S5,"Yes","No")</f>
        <v>No</v>
      </c>
      <c r="AM5" t="str">
        <f>IF($P5="Yes",$AB5*AM$3/$AB$3,"")</f>
        <v/>
      </c>
      <c r="AN5" t="str">
        <f>IF($P5="Yes",$AB5*AN$3/$AB$3,"")</f>
        <v/>
      </c>
      <c r="AQ5" s="31"/>
      <c r="AR5" s="31"/>
      <c r="AS5" s="31"/>
      <c r="AT5" s="31"/>
      <c r="AU5" s="31"/>
      <c r="AV5" s="31"/>
      <c r="AW5" s="31"/>
      <c r="AX5" s="31"/>
      <c r="AY5" s="31"/>
      <c r="AZ5" s="31"/>
      <c r="BA5" s="31"/>
      <c r="BB5" s="31"/>
      <c r="BC5" s="31"/>
      <c r="BD5" s="31"/>
      <c r="BE5" s="31"/>
      <c r="BF5" s="31"/>
      <c r="BG5" s="31"/>
      <c r="BH5" s="31"/>
      <c r="BM5" t="s">
        <v>112</v>
      </c>
      <c r="BN5" t="s">
        <v>113</v>
      </c>
      <c r="BO5" t="s">
        <v>2004</v>
      </c>
      <c r="BP5" t="s">
        <v>2004</v>
      </c>
      <c r="BQ5" s="27">
        <v>2.0026852505138637E-2</v>
      </c>
      <c r="BR5" s="27">
        <v>5.0067131262846593E-2</v>
      </c>
    </row>
    <row r="6" spans="1:70" x14ac:dyDescent="0.25">
      <c r="A6" t="s">
        <v>110</v>
      </c>
      <c r="B6" t="s">
        <v>111</v>
      </c>
      <c r="G6">
        <v>1.6</v>
      </c>
      <c r="H6">
        <v>1.1000000000000001</v>
      </c>
      <c r="J6">
        <v>1.5</v>
      </c>
      <c r="O6" t="str">
        <f>IF(ISERROR(VLOOKUP(A6,TAPList!B:F,1,FALSE)),"Not Found","Yes")</f>
        <v>Not Found</v>
      </c>
      <c r="P6" t="str">
        <f>IFERROR(VLOOKUP($A6,HAPList!$A:$E,4,FALSE),"Not Found")</f>
        <v>No</v>
      </c>
      <c r="Q6" t="str">
        <f>IFERROR(VLOOKUP($A6,HAPList!$A:$E,5,FALSE),"Not Found")</f>
        <v>No</v>
      </c>
      <c r="S6" t="str">
        <f>IFERROR(VLOOKUP($A6,TAPList!$B:$G,4,FALSE),"Not Found")</f>
        <v>Not Found</v>
      </c>
      <c r="T6" t="str">
        <f>IFERROR(VLOOKUP($A6,TAPList!$B:$G,2,FALSE),"Not Found")</f>
        <v>Not Found</v>
      </c>
      <c r="V6">
        <f t="shared" ref="V6:V29" si="0">IFERROR($V$1*MEDIAN(C6:E6)/1000000*$C$33*3600*8760/453.592/2000,0)</f>
        <v>0</v>
      </c>
      <c r="W6">
        <f t="shared" ref="W6:W29" si="1">$W$1*(F6*F$2+G6*G$2)/SUM(F$2:G$2)/1000000*$C$33*3600*8760/453.592/2000</f>
        <v>1.0529891953555646E-5</v>
      </c>
      <c r="X6">
        <f t="shared" ref="X6:X29" si="2">IFERROR($X$1*MEDIAN(I6:M6)/1000000*$J$36*3600*8760/453.592/2000,0)</f>
        <v>9.6375339242779883E-4</v>
      </c>
      <c r="Y6">
        <f t="shared" ref="Y6:Y29" si="3">H6/1000000*$T$36*3600*8760/453.592/2000</f>
        <v>1.5621881992047073E-4</v>
      </c>
      <c r="Z6">
        <f t="shared" ref="Z6:Z28" si="4">IF(ISNUMBER(S6),1,0)</f>
        <v>0</v>
      </c>
      <c r="AA6">
        <f t="shared" ref="AA6:AA28" si="5">IF(P6="Yes",1,0)</f>
        <v>0</v>
      </c>
      <c r="AB6">
        <f t="shared" ref="AB6:AB28" si="6">SUM(V6:Y6)</f>
        <v>1.1305021043018252E-3</v>
      </c>
      <c r="AC6" t="str">
        <f t="shared" ref="AC6:AC28" si="7">IF(T6="24-hr",AB6*2000/365,IF(T6="year",AB6*2000,"Not Found"))</f>
        <v>Not Found</v>
      </c>
      <c r="AF6" t="str">
        <f t="shared" ref="AF6:AF28" si="8">IFERROR($AC6*AF$3/$AB$3,"Not Found")</f>
        <v>Not Found</v>
      </c>
      <c r="AI6" t="str">
        <f t="shared" ref="AI6:AI28" si="9">IFERROR($AC6*AI$3/$AB$3,"Not Found")</f>
        <v>Not Found</v>
      </c>
      <c r="AK6" t="str">
        <f t="shared" ref="AK6:AK60" si="10">IF(AI6&gt;S6,"Yes","No")</f>
        <v>No</v>
      </c>
      <c r="AM6" t="str">
        <f t="shared" ref="AM6:AN28" si="11">IF($P6="Yes",$AB6*AM$3/$AB$3,"")</f>
        <v/>
      </c>
      <c r="AN6" t="str">
        <f t="shared" si="11"/>
        <v/>
      </c>
      <c r="AQ6" s="31"/>
      <c r="AR6" s="31"/>
      <c r="AS6" s="31"/>
      <c r="AT6" s="31"/>
      <c r="AU6" s="31"/>
      <c r="AV6" s="31"/>
      <c r="AW6" s="31"/>
      <c r="AX6" s="31"/>
      <c r="AY6" s="31"/>
      <c r="AZ6" s="31"/>
      <c r="BA6" s="31"/>
      <c r="BB6" s="31"/>
      <c r="BC6" s="31"/>
      <c r="BD6" s="31"/>
      <c r="BE6" s="31"/>
      <c r="BF6" s="31"/>
      <c r="BG6" s="31"/>
      <c r="BH6" s="31"/>
      <c r="BM6" s="25" t="s">
        <v>134</v>
      </c>
      <c r="BN6" s="25" t="s">
        <v>135</v>
      </c>
      <c r="BO6" t="s">
        <v>2004</v>
      </c>
      <c r="BP6" t="s">
        <v>2004</v>
      </c>
      <c r="BQ6" s="27">
        <v>1.5091025514602718E-3</v>
      </c>
      <c r="BR6" s="27">
        <v>3.7727563786506789E-3</v>
      </c>
    </row>
    <row r="7" spans="1:70" x14ac:dyDescent="0.25">
      <c r="A7" t="s">
        <v>112</v>
      </c>
      <c r="B7" t="s">
        <v>113</v>
      </c>
      <c r="G7">
        <v>1.1000000000000001</v>
      </c>
      <c r="I7">
        <v>10</v>
      </c>
      <c r="K7">
        <v>87</v>
      </c>
      <c r="L7">
        <v>53</v>
      </c>
      <c r="O7" t="str">
        <f>IF(ISERROR(VLOOKUP(A7,TAPList!B:F,1,FALSE)),"Not Found","Yes")</f>
        <v>Yes</v>
      </c>
      <c r="P7" t="str">
        <f>IFERROR(VLOOKUP($A7,HAPList!$A:$E,4,FALSE),"Not Found")</f>
        <v>Yes</v>
      </c>
      <c r="Q7" t="str">
        <f>IFERROR(VLOOKUP($A7,HAPList!$A:$E,5,FALSE),"Not Found")</f>
        <v>Yes</v>
      </c>
      <c r="S7">
        <f>IFERROR(VLOOKUP($A7,TAPList!$B:$G,4,FALSE),"Not Found")</f>
        <v>11.8</v>
      </c>
      <c r="T7" t="str">
        <f>IFERROR(VLOOKUP($A7,TAPList!$B:$G,2,FALSE),"Not Found")</f>
        <v>24-hr</v>
      </c>
      <c r="V7">
        <f t="shared" si="0"/>
        <v>0</v>
      </c>
      <c r="W7">
        <f t="shared" si="1"/>
        <v>7.2393007180695072E-6</v>
      </c>
      <c r="X7">
        <f t="shared" si="2"/>
        <v>3.4052619865782223E-2</v>
      </c>
      <c r="Y7">
        <f t="shared" si="3"/>
        <v>0</v>
      </c>
      <c r="Z7">
        <f t="shared" si="4"/>
        <v>1</v>
      </c>
      <c r="AA7">
        <f t="shared" si="5"/>
        <v>1</v>
      </c>
      <c r="AB7">
        <f t="shared" si="6"/>
        <v>3.4059859166500291E-2</v>
      </c>
      <c r="AC7">
        <f t="shared" si="7"/>
        <v>0.186629365295892</v>
      </c>
      <c r="AF7">
        <f t="shared" si="8"/>
        <v>0.14733897260202</v>
      </c>
      <c r="AI7">
        <f t="shared" si="9"/>
        <v>0.36834743150505</v>
      </c>
      <c r="AK7" t="str">
        <f t="shared" si="10"/>
        <v>No</v>
      </c>
      <c r="AM7">
        <f t="shared" si="11"/>
        <v>2.688936249986865E-2</v>
      </c>
      <c r="AN7">
        <f t="shared" si="11"/>
        <v>6.7223406249671616E-2</v>
      </c>
      <c r="AQ7" s="31"/>
      <c r="AR7" s="31"/>
      <c r="AS7" s="31"/>
      <c r="AT7" s="31"/>
      <c r="AU7" s="31"/>
      <c r="AV7" s="31"/>
      <c r="AW7" s="31"/>
      <c r="AX7" s="31"/>
      <c r="AY7" s="31"/>
      <c r="AZ7" s="31"/>
      <c r="BA7" s="31"/>
      <c r="BB7" s="31"/>
      <c r="BC7" s="31"/>
      <c r="BD7" s="31"/>
      <c r="BE7" s="31"/>
      <c r="BF7" s="31"/>
      <c r="BG7" s="31"/>
      <c r="BH7" s="31"/>
      <c r="BM7" t="s">
        <v>104</v>
      </c>
      <c r="BN7" t="s">
        <v>105</v>
      </c>
      <c r="BO7" t="s">
        <v>2004</v>
      </c>
      <c r="BP7" t="s">
        <v>2004</v>
      </c>
      <c r="BQ7" s="27">
        <v>2.5816700960197139E-2</v>
      </c>
      <c r="BR7" s="27">
        <v>6.4541752400492855E-2</v>
      </c>
    </row>
    <row r="8" spans="1:70" x14ac:dyDescent="0.25">
      <c r="A8" s="25" t="s">
        <v>134</v>
      </c>
      <c r="B8" s="25" t="s">
        <v>135</v>
      </c>
      <c r="C8" s="25"/>
      <c r="D8" s="25"/>
      <c r="E8" s="25"/>
      <c r="F8" s="25"/>
      <c r="G8" s="25"/>
      <c r="H8" s="25"/>
      <c r="I8" s="25"/>
      <c r="J8" s="25">
        <v>3.8</v>
      </c>
      <c r="K8" s="25"/>
      <c r="L8" s="25"/>
      <c r="M8" s="25"/>
      <c r="N8" s="25"/>
      <c r="O8" s="25" t="str">
        <f>IF(ISERROR(VLOOKUP(A8,TAPList!B:F,1,FALSE)),"Not Found","Yes")</f>
        <v>Yes</v>
      </c>
      <c r="P8" s="25" t="str">
        <f>IFERROR(VLOOKUP($A8,HAPList!$A:$E,4,FALSE),"Not Found")</f>
        <v>Yes</v>
      </c>
      <c r="Q8" s="25" t="str">
        <f>IFERROR(VLOOKUP($A8,HAPList!$A:$E,5,FALSE),"Not Found")</f>
        <v>Yes</v>
      </c>
      <c r="R8" s="25"/>
      <c r="S8" s="25">
        <f>IFERROR(VLOOKUP($A8,TAPList!$B:$G,4,FALSE),"Not Found")</f>
        <v>1.1299999999999999</v>
      </c>
      <c r="T8" s="25" t="str">
        <f>IFERROR(VLOOKUP($A8,TAPList!$B:$G,2,FALSE),"Not Found")</f>
        <v>year</v>
      </c>
      <c r="U8" s="25"/>
      <c r="V8" s="25">
        <f t="shared" si="0"/>
        <v>0</v>
      </c>
      <c r="W8" s="25">
        <f t="shared" si="1"/>
        <v>0</v>
      </c>
      <c r="X8" s="25">
        <f t="shared" si="2"/>
        <v>2.4415085941504235E-3</v>
      </c>
      <c r="Y8" s="25">
        <f t="shared" si="3"/>
        <v>0</v>
      </c>
      <c r="Z8">
        <f t="shared" si="4"/>
        <v>1</v>
      </c>
      <c r="AA8">
        <f t="shared" si="5"/>
        <v>1</v>
      </c>
      <c r="AB8">
        <f t="shared" si="6"/>
        <v>2.4415085941504235E-3</v>
      </c>
      <c r="AC8" s="25">
        <f t="shared" si="7"/>
        <v>4.8830171883008466</v>
      </c>
      <c r="AD8" s="25"/>
      <c r="AE8" s="25"/>
      <c r="AF8" s="25">
        <f t="shared" si="8"/>
        <v>3.8550135697111942</v>
      </c>
      <c r="AG8" s="25"/>
      <c r="AH8" s="25"/>
      <c r="AI8" s="25">
        <f t="shared" si="9"/>
        <v>9.6375339242779869</v>
      </c>
      <c r="AK8" t="str">
        <f t="shared" si="10"/>
        <v>Yes</v>
      </c>
      <c r="AM8">
        <f t="shared" si="11"/>
        <v>1.9275067848555975E-3</v>
      </c>
      <c r="AN8">
        <f t="shared" si="11"/>
        <v>4.8187669621389938E-3</v>
      </c>
      <c r="AQ8" s="31"/>
      <c r="AR8" s="31"/>
      <c r="AS8" s="31"/>
      <c r="AT8" s="31"/>
      <c r="AU8" s="31"/>
      <c r="AV8" s="31"/>
      <c r="AW8" s="31"/>
      <c r="AX8" s="31"/>
      <c r="AY8" s="31"/>
      <c r="AZ8" s="31"/>
      <c r="BA8" s="31"/>
      <c r="BB8" s="31"/>
      <c r="BC8" s="31"/>
      <c r="BD8" s="31"/>
      <c r="BE8" s="31"/>
      <c r="BF8" s="31"/>
      <c r="BG8" s="31"/>
      <c r="BH8" s="31"/>
      <c r="BM8" t="s">
        <v>114</v>
      </c>
      <c r="BN8" t="s">
        <v>115</v>
      </c>
      <c r="BO8" t="s">
        <v>2004</v>
      </c>
      <c r="BP8" t="s">
        <v>2004</v>
      </c>
      <c r="BQ8" s="27">
        <v>1.702399859245263E-4</v>
      </c>
      <c r="BR8" s="27">
        <v>4.2559996481131583E-4</v>
      </c>
    </row>
    <row r="9" spans="1:70" x14ac:dyDescent="0.25">
      <c r="A9" t="s">
        <v>3</v>
      </c>
      <c r="B9" t="s">
        <v>2</v>
      </c>
      <c r="I9">
        <v>36</v>
      </c>
      <c r="M9">
        <v>580</v>
      </c>
      <c r="O9" t="str">
        <f>IF(ISERROR(VLOOKUP(A9,TAPList!B:F,1,FALSE)),"Not Found","Yes")</f>
        <v>Not Found</v>
      </c>
      <c r="P9" t="str">
        <f>IFERROR(VLOOKUP($A9,HAPList!$A:$E,4,FALSE),"Not Found")</f>
        <v>No</v>
      </c>
      <c r="Q9" t="str">
        <f>IFERROR(VLOOKUP($A9,HAPList!$A:$E,5,FALSE),"Not Found")</f>
        <v>Yes</v>
      </c>
      <c r="S9" t="str">
        <f>IFERROR(VLOOKUP($A9,TAPList!$B:$G,4,FALSE),"Not Found")</f>
        <v>Not Found</v>
      </c>
      <c r="T9" t="str">
        <f>IFERROR(VLOOKUP($A9,TAPList!$B:$G,2,FALSE),"Not Found")</f>
        <v>Not Found</v>
      </c>
      <c r="V9">
        <f t="shared" si="0"/>
        <v>0</v>
      </c>
      <c r="W9">
        <f t="shared" si="1"/>
        <v>0</v>
      </c>
      <c r="X9">
        <f t="shared" si="2"/>
        <v>0.197890696578508</v>
      </c>
      <c r="Y9">
        <f t="shared" si="3"/>
        <v>0</v>
      </c>
      <c r="Z9">
        <f t="shared" si="4"/>
        <v>0</v>
      </c>
      <c r="AA9">
        <f t="shared" si="5"/>
        <v>0</v>
      </c>
      <c r="AB9">
        <f t="shared" si="6"/>
        <v>0.197890696578508</v>
      </c>
      <c r="AC9" t="str">
        <f t="shared" si="7"/>
        <v>Not Found</v>
      </c>
      <c r="AF9" t="str">
        <f t="shared" si="8"/>
        <v>Not Found</v>
      </c>
      <c r="AI9" t="str">
        <f t="shared" si="9"/>
        <v>Not Found</v>
      </c>
      <c r="AK9" t="str">
        <f t="shared" si="10"/>
        <v>No</v>
      </c>
      <c r="AM9" t="str">
        <f t="shared" si="11"/>
        <v/>
      </c>
      <c r="AN9" t="str">
        <f t="shared" si="11"/>
        <v/>
      </c>
      <c r="AQ9" s="31"/>
      <c r="AR9" s="31"/>
      <c r="AS9" s="31"/>
      <c r="AT9" s="31"/>
      <c r="AU9" s="31"/>
      <c r="AV9" s="31"/>
      <c r="AW9" s="31"/>
      <c r="AX9" s="31"/>
      <c r="AY9" s="31"/>
      <c r="AZ9" s="31"/>
      <c r="BA9" s="31"/>
      <c r="BB9" s="31"/>
      <c r="BC9" s="31"/>
      <c r="BD9" s="31"/>
      <c r="BE9" s="31"/>
      <c r="BF9" s="31"/>
      <c r="BG9" s="31"/>
      <c r="BH9" s="31"/>
      <c r="BM9" t="s">
        <v>128</v>
      </c>
      <c r="BN9" t="s">
        <v>129</v>
      </c>
      <c r="BO9" t="s">
        <v>2004</v>
      </c>
      <c r="BP9" t="s">
        <v>2004</v>
      </c>
      <c r="BQ9" s="27">
        <v>0.10186442222356837</v>
      </c>
      <c r="BR9" s="27">
        <v>0.25466105555892093</v>
      </c>
    </row>
    <row r="10" spans="1:70" x14ac:dyDescent="0.25">
      <c r="A10" t="s">
        <v>104</v>
      </c>
      <c r="B10" t="s">
        <v>105</v>
      </c>
      <c r="E10">
        <v>14</v>
      </c>
      <c r="G10">
        <v>24</v>
      </c>
      <c r="H10">
        <v>6.7</v>
      </c>
      <c r="I10">
        <v>11</v>
      </c>
      <c r="J10">
        <v>23</v>
      </c>
      <c r="K10">
        <v>46</v>
      </c>
      <c r="L10">
        <v>110</v>
      </c>
      <c r="O10" t="str">
        <f>IF(ISERROR(VLOOKUP(A10,TAPList!B:F,1,FALSE)),"Not Found","Yes")</f>
        <v>Yes</v>
      </c>
      <c r="P10" t="str">
        <f>IFERROR(VLOOKUP($A10,HAPList!$A:$E,4,FALSE),"Not Found")</f>
        <v>Yes</v>
      </c>
      <c r="Q10" t="str">
        <f>IFERROR(VLOOKUP($A10,HAPList!$A:$E,5,FALSE),"Not Found")</f>
        <v>Yes</v>
      </c>
      <c r="S10">
        <f>IFERROR(VLOOKUP($A10,TAPList!$B:$G,4,FALSE),"Not Found")</f>
        <v>11500</v>
      </c>
      <c r="T10" t="str">
        <f>IFERROR(VLOOKUP($A10,TAPList!$B:$G,2,FALSE),"Not Found")</f>
        <v>year</v>
      </c>
      <c r="V10">
        <f t="shared" si="0"/>
        <v>1.9844796374008712E-3</v>
      </c>
      <c r="W10">
        <f t="shared" si="1"/>
        <v>1.5794837930333469E-4</v>
      </c>
      <c r="X10">
        <f t="shared" si="2"/>
        <v>2.2166328025839375E-2</v>
      </c>
      <c r="Y10">
        <f t="shared" si="3"/>
        <v>9.5151463042468553E-4</v>
      </c>
      <c r="Z10">
        <f t="shared" si="4"/>
        <v>1</v>
      </c>
      <c r="AA10">
        <f t="shared" si="5"/>
        <v>1</v>
      </c>
      <c r="AB10">
        <f t="shared" si="6"/>
        <v>2.5260270672968266E-2</v>
      </c>
      <c r="AC10">
        <f t="shared" si="7"/>
        <v>50.520541345936529</v>
      </c>
      <c r="AF10">
        <f t="shared" si="8"/>
        <v>39.884637904686734</v>
      </c>
      <c r="AI10">
        <f t="shared" si="9"/>
        <v>99.711594761716839</v>
      </c>
      <c r="AK10" t="str">
        <f t="shared" si="10"/>
        <v>No</v>
      </c>
      <c r="AM10">
        <f t="shared" si="11"/>
        <v>1.9942318952343368E-2</v>
      </c>
      <c r="AN10">
        <f t="shared" si="11"/>
        <v>4.9855797380858421E-2</v>
      </c>
      <c r="AQ10" s="31"/>
      <c r="AR10" s="31"/>
      <c r="AS10" s="31"/>
      <c r="AT10" s="31"/>
      <c r="AU10" s="31"/>
      <c r="AV10" s="31"/>
      <c r="AW10" s="31"/>
      <c r="AX10" s="31"/>
      <c r="AY10" s="31"/>
      <c r="AZ10" s="31"/>
      <c r="BA10" s="31"/>
      <c r="BB10" s="31"/>
      <c r="BC10" s="31"/>
      <c r="BD10" s="31"/>
      <c r="BE10" s="31"/>
      <c r="BF10" s="31"/>
      <c r="BG10" s="31"/>
      <c r="BH10" s="31"/>
      <c r="BM10" t="s">
        <v>121</v>
      </c>
      <c r="BN10" t="s">
        <v>122</v>
      </c>
      <c r="BO10" t="s">
        <v>2004</v>
      </c>
      <c r="BP10" t="s">
        <v>2004</v>
      </c>
      <c r="BQ10" s="27">
        <v>1.0699646830673789E-2</v>
      </c>
      <c r="BR10" s="27">
        <v>2.6749117076684474E-2</v>
      </c>
    </row>
    <row r="11" spans="1:70" x14ac:dyDescent="0.25">
      <c r="A11" t="s">
        <v>15</v>
      </c>
      <c r="B11" t="s">
        <v>16</v>
      </c>
      <c r="G11">
        <v>13</v>
      </c>
      <c r="H11">
        <v>16</v>
      </c>
      <c r="I11">
        <v>38</v>
      </c>
      <c r="J11">
        <v>9.1</v>
      </c>
      <c r="L11">
        <v>1000</v>
      </c>
      <c r="M11">
        <v>1100</v>
      </c>
      <c r="O11" t="str">
        <f>IF(ISERROR(VLOOKUP(A11,TAPList!B:F,1,FALSE)),"Not Found","Yes")</f>
        <v>Not Found</v>
      </c>
      <c r="P11" t="str">
        <f>IFERROR(VLOOKUP($A11,HAPList!$A:$E,4,FALSE),"Not Found")</f>
        <v>No</v>
      </c>
      <c r="Q11" t="str">
        <f>IFERROR(VLOOKUP($A11,HAPList!$A:$E,5,FALSE),"Not Found")</f>
        <v>No</v>
      </c>
      <c r="S11" t="str">
        <f>IFERROR(VLOOKUP($A11,TAPList!$B:$G,4,FALSE),"Not Found")</f>
        <v>Not Found</v>
      </c>
      <c r="T11" t="str">
        <f>IFERROR(VLOOKUP($A11,TAPList!$B:$G,2,FALSE),"Not Found")</f>
        <v>Not Found</v>
      </c>
      <c r="V11">
        <f t="shared" si="0"/>
        <v>0</v>
      </c>
      <c r="W11">
        <f t="shared" si="1"/>
        <v>8.5555372122639631E-5</v>
      </c>
      <c r="X11">
        <f t="shared" si="2"/>
        <v>0.33345867378001837</v>
      </c>
      <c r="Y11">
        <f t="shared" si="3"/>
        <v>2.2722737442977562E-3</v>
      </c>
      <c r="Z11">
        <f t="shared" si="4"/>
        <v>0</v>
      </c>
      <c r="AA11">
        <f t="shared" si="5"/>
        <v>0</v>
      </c>
      <c r="AB11">
        <f t="shared" si="6"/>
        <v>0.33581650289643877</v>
      </c>
      <c r="AC11" t="str">
        <f t="shared" si="7"/>
        <v>Not Found</v>
      </c>
      <c r="AF11" t="str">
        <f t="shared" si="8"/>
        <v>Not Found</v>
      </c>
      <c r="AI11" t="str">
        <f t="shared" si="9"/>
        <v>Not Found</v>
      </c>
      <c r="AK11" t="str">
        <f t="shared" si="10"/>
        <v>No</v>
      </c>
      <c r="AM11" t="str">
        <f t="shared" si="11"/>
        <v/>
      </c>
      <c r="AN11" t="str">
        <f t="shared" si="11"/>
        <v/>
      </c>
      <c r="AQ11" s="31"/>
      <c r="AR11" s="31"/>
      <c r="AS11" s="31"/>
      <c r="AT11" s="31"/>
      <c r="AU11" s="31"/>
      <c r="AV11" s="31"/>
      <c r="AW11" s="31"/>
      <c r="AX11" s="31"/>
      <c r="AY11" s="31"/>
      <c r="AZ11" s="31"/>
      <c r="BA11" s="31"/>
      <c r="BB11" s="31"/>
      <c r="BC11" s="31"/>
      <c r="BD11" s="31"/>
      <c r="BE11" s="31"/>
      <c r="BF11" s="31"/>
      <c r="BG11" s="31"/>
      <c r="BH11" s="31"/>
      <c r="BM11" s="25" t="s">
        <v>64</v>
      </c>
      <c r="BN11" s="25" t="s">
        <v>51</v>
      </c>
      <c r="BO11" t="s">
        <v>2004</v>
      </c>
      <c r="BP11" t="s">
        <v>2004</v>
      </c>
      <c r="BQ11" s="27">
        <v>7.6687503789440959E-3</v>
      </c>
      <c r="BR11" s="27">
        <v>1.9171875947360244E-2</v>
      </c>
    </row>
    <row r="12" spans="1:70" x14ac:dyDescent="0.25">
      <c r="A12" t="s">
        <v>119</v>
      </c>
      <c r="B12" t="s">
        <v>120</v>
      </c>
      <c r="H12">
        <v>2</v>
      </c>
      <c r="J12">
        <v>0.78</v>
      </c>
      <c r="O12" t="str">
        <f>IF(ISERROR(VLOOKUP(A12,TAPList!B:F,1,FALSE)),"Not Found","Yes")</f>
        <v>Not Found</v>
      </c>
      <c r="P12" t="str">
        <f>IFERROR(VLOOKUP($A12,HAPList!$A:$E,4,FALSE),"Not Found")</f>
        <v>No</v>
      </c>
      <c r="Q12" t="str">
        <f>IFERROR(VLOOKUP($A12,HAPList!$A:$E,5,FALSE),"Not Found")</f>
        <v>No</v>
      </c>
      <c r="S12" t="str">
        <f>IFERROR(VLOOKUP($A12,TAPList!$B:$G,4,FALSE),"Not Found")</f>
        <v>Not Found</v>
      </c>
      <c r="T12" t="str">
        <f>IFERROR(VLOOKUP($A12,TAPList!$B:$G,2,FALSE),"Not Found")</f>
        <v>Not Found</v>
      </c>
      <c r="V12">
        <f t="shared" si="0"/>
        <v>0</v>
      </c>
      <c r="W12">
        <f t="shared" si="1"/>
        <v>0</v>
      </c>
      <c r="X12">
        <f t="shared" si="2"/>
        <v>5.0115176406245537E-4</v>
      </c>
      <c r="Y12">
        <f t="shared" si="3"/>
        <v>2.8403421803721953E-4</v>
      </c>
      <c r="Z12">
        <f t="shared" si="4"/>
        <v>0</v>
      </c>
      <c r="AA12">
        <f t="shared" si="5"/>
        <v>0</v>
      </c>
      <c r="AB12">
        <f t="shared" si="6"/>
        <v>7.851859820996749E-4</v>
      </c>
      <c r="AC12" t="str">
        <f t="shared" si="7"/>
        <v>Not Found</v>
      </c>
      <c r="AF12" t="str">
        <f t="shared" si="8"/>
        <v>Not Found</v>
      </c>
      <c r="AI12" t="str">
        <f t="shared" si="9"/>
        <v>Not Found</v>
      </c>
      <c r="AK12" t="str">
        <f t="shared" si="10"/>
        <v>No</v>
      </c>
      <c r="AM12" t="str">
        <f t="shared" si="11"/>
        <v/>
      </c>
      <c r="AN12" t="str">
        <f t="shared" si="11"/>
        <v/>
      </c>
      <c r="AQ12" s="31"/>
      <c r="AR12" s="31"/>
      <c r="AS12" s="31"/>
      <c r="AT12" s="31"/>
      <c r="AU12" s="31"/>
      <c r="AV12" s="31"/>
      <c r="AW12" s="31"/>
      <c r="AX12" s="31"/>
      <c r="AY12" s="31"/>
      <c r="AZ12" s="31"/>
      <c r="BA12" s="31"/>
      <c r="BB12" s="31"/>
      <c r="BC12" s="31"/>
      <c r="BD12" s="31"/>
      <c r="BE12" s="31"/>
      <c r="BF12" s="31"/>
      <c r="BG12" s="31"/>
      <c r="BH12" s="31"/>
      <c r="BM12" t="s">
        <v>70</v>
      </c>
      <c r="BN12" t="s">
        <v>56</v>
      </c>
      <c r="BO12" t="s">
        <v>2004</v>
      </c>
      <c r="BP12" t="s">
        <v>2004</v>
      </c>
      <c r="BQ12" s="27">
        <v>2.3430802772672642E-2</v>
      </c>
      <c r="BR12" s="27">
        <v>5.8577006931681608E-2</v>
      </c>
    </row>
    <row r="13" spans="1:70" x14ac:dyDescent="0.25">
      <c r="A13" t="s">
        <v>114</v>
      </c>
      <c r="B13" t="s">
        <v>115</v>
      </c>
      <c r="G13">
        <v>1.1000000000000001</v>
      </c>
      <c r="O13" t="str">
        <f>IF(ISERROR(VLOOKUP(A13,TAPList!B:F,1,FALSE)),"Not Found","Yes")</f>
        <v>Yes</v>
      </c>
      <c r="P13" t="str">
        <f>IFERROR(VLOOKUP($A13,HAPList!$A:$E,4,FALSE),"Not Found")</f>
        <v>Yes</v>
      </c>
      <c r="Q13" t="str">
        <f>IFERROR(VLOOKUP($A13,HAPList!$A:$E,5,FALSE),"Not Found")</f>
        <v>No</v>
      </c>
      <c r="S13">
        <f>IFERROR(VLOOKUP($A13,TAPList!$B:$G,4,FALSE),"Not Found")</f>
        <v>192</v>
      </c>
      <c r="T13" t="str">
        <f>IFERROR(VLOOKUP($A13,TAPList!$B:$G,2,FALSE),"Not Found")</f>
        <v>year</v>
      </c>
      <c r="V13">
        <f t="shared" si="0"/>
        <v>0</v>
      </c>
      <c r="W13">
        <f t="shared" si="1"/>
        <v>7.2393007180695072E-6</v>
      </c>
      <c r="X13">
        <f t="shared" si="2"/>
        <v>0</v>
      </c>
      <c r="Y13">
        <f t="shared" si="3"/>
        <v>0</v>
      </c>
      <c r="Z13">
        <f t="shared" si="4"/>
        <v>1</v>
      </c>
      <c r="AA13">
        <f t="shared" si="5"/>
        <v>1</v>
      </c>
      <c r="AB13">
        <f t="shared" si="6"/>
        <v>7.2393007180695072E-6</v>
      </c>
      <c r="AC13">
        <f t="shared" si="7"/>
        <v>1.4478601436139014E-2</v>
      </c>
      <c r="AF13">
        <f t="shared" si="8"/>
        <v>1.1430474818004485E-2</v>
      </c>
      <c r="AI13">
        <f t="shared" si="9"/>
        <v>2.8576187045011213E-2</v>
      </c>
      <c r="AK13" t="str">
        <f t="shared" si="10"/>
        <v>No</v>
      </c>
      <c r="AM13">
        <f t="shared" si="11"/>
        <v>5.7152374090022425E-6</v>
      </c>
      <c r="AN13">
        <f t="shared" si="11"/>
        <v>1.4288093522505608E-5</v>
      </c>
      <c r="AQ13" s="31"/>
      <c r="AR13" s="31"/>
      <c r="AS13" s="31"/>
      <c r="AT13" s="31"/>
      <c r="AU13" s="31"/>
      <c r="AV13" s="31"/>
      <c r="AW13" s="31"/>
      <c r="AX13" s="31"/>
      <c r="AY13" s="31"/>
      <c r="AZ13" s="31"/>
      <c r="BA13" s="31"/>
      <c r="BB13" s="31"/>
      <c r="BC13" s="31"/>
      <c r="BD13" s="31"/>
      <c r="BE13" s="31"/>
      <c r="BF13" s="31"/>
      <c r="BG13" s="31"/>
      <c r="BH13" s="31"/>
      <c r="BM13" t="s">
        <v>42</v>
      </c>
      <c r="BN13" t="s">
        <v>43</v>
      </c>
      <c r="BO13" t="s">
        <v>2004</v>
      </c>
      <c r="BP13" t="s">
        <v>2004</v>
      </c>
      <c r="BQ13" s="27">
        <v>2.2151700888512881E-2</v>
      </c>
      <c r="BR13" s="27">
        <v>5.5379252221282205E-2</v>
      </c>
    </row>
    <row r="14" spans="1:70" x14ac:dyDescent="0.25">
      <c r="A14" t="s">
        <v>128</v>
      </c>
      <c r="B14" t="s">
        <v>129</v>
      </c>
      <c r="I14">
        <v>33</v>
      </c>
      <c r="M14">
        <v>480</v>
      </c>
      <c r="O14" t="str">
        <f>IF(ISERROR(VLOOKUP(A14,TAPList!B:F,1,FALSE)),"Not Found","Yes")</f>
        <v>Yes</v>
      </c>
      <c r="P14" t="str">
        <f>IFERROR(VLOOKUP($A14,HAPList!$A:$E,4,FALSE),"Not Found")</f>
        <v>Yes</v>
      </c>
      <c r="Q14" t="str">
        <f>IFERROR(VLOOKUP($A14,HAPList!$A:$E,5,FALSE),"Not Found")</f>
        <v>Yes</v>
      </c>
      <c r="S14">
        <f>IFERROR(VLOOKUP($A14,TAPList!$B:$G,4,FALSE),"Not Found")</f>
        <v>26.3</v>
      </c>
      <c r="T14" t="str">
        <f>IFERROR(VLOOKUP($A14,TAPList!$B:$G,2,FALSE),"Not Found")</f>
        <v>24-hr</v>
      </c>
      <c r="V14">
        <f t="shared" si="0"/>
        <v>0</v>
      </c>
      <c r="W14">
        <f t="shared" si="1"/>
        <v>0</v>
      </c>
      <c r="X14">
        <f t="shared" si="2"/>
        <v>0.16480183010515362</v>
      </c>
      <c r="Y14">
        <f t="shared" si="3"/>
        <v>0</v>
      </c>
      <c r="Z14">
        <f t="shared" si="4"/>
        <v>1</v>
      </c>
      <c r="AA14">
        <f t="shared" si="5"/>
        <v>1</v>
      </c>
      <c r="AB14">
        <f t="shared" si="6"/>
        <v>0.16480183010515362</v>
      </c>
      <c r="AC14">
        <f t="shared" si="7"/>
        <v>0.90302372660358143</v>
      </c>
      <c r="AF14">
        <f t="shared" si="8"/>
        <v>0.71291346837124858</v>
      </c>
      <c r="AI14">
        <f t="shared" si="9"/>
        <v>1.7822836709281213</v>
      </c>
      <c r="AK14" t="str">
        <f t="shared" si="10"/>
        <v>No</v>
      </c>
      <c r="AM14">
        <f t="shared" si="11"/>
        <v>0.13010670797775287</v>
      </c>
      <c r="AN14">
        <f t="shared" si="11"/>
        <v>0.32526676994438214</v>
      </c>
      <c r="AQ14" s="31"/>
      <c r="AR14" s="31"/>
      <c r="AS14" s="31"/>
      <c r="AT14" s="31"/>
      <c r="AU14" s="31"/>
      <c r="AV14" s="31"/>
      <c r="AW14" s="31"/>
      <c r="AX14" s="31"/>
      <c r="AY14" s="31"/>
      <c r="AZ14" s="31"/>
      <c r="BA14" s="31"/>
      <c r="BB14" s="31"/>
      <c r="BC14" s="31"/>
      <c r="BD14" s="31"/>
      <c r="BE14" s="31"/>
      <c r="BF14" s="31"/>
      <c r="BG14" s="31"/>
      <c r="BH14" s="31"/>
      <c r="BM14" t="s">
        <v>67</v>
      </c>
      <c r="BN14" t="s">
        <v>54</v>
      </c>
      <c r="BO14" t="s">
        <v>2004</v>
      </c>
      <c r="BP14" t="s">
        <v>2004</v>
      </c>
      <c r="BQ14" s="27">
        <v>2.5813596274978343E-4</v>
      </c>
      <c r="BR14" s="27">
        <v>6.4533990687445854E-4</v>
      </c>
    </row>
    <row r="15" spans="1:70" x14ac:dyDescent="0.25">
      <c r="A15" t="s">
        <v>12</v>
      </c>
      <c r="B15" t="s">
        <v>138</v>
      </c>
      <c r="L15">
        <v>340</v>
      </c>
      <c r="M15">
        <v>650</v>
      </c>
      <c r="O15" t="str">
        <f>IF(ISERROR(VLOOKUP(A15,TAPList!B:F,1,FALSE)),"Not Found","Yes")</f>
        <v>Yes</v>
      </c>
      <c r="P15" t="str">
        <f>IFERROR(VLOOKUP($A15,HAPList!$A:$E,4,FALSE),"Not Found")</f>
        <v>No</v>
      </c>
      <c r="Q15" t="str">
        <f>IFERROR(VLOOKUP($A15,HAPList!$A:$E,5,FALSE),"Not Found")</f>
        <v>Yes</v>
      </c>
      <c r="S15">
        <f>IFERROR(VLOOKUP($A15,TAPList!$B:$G,4,FALSE),"Not Found")</f>
        <v>657</v>
      </c>
      <c r="T15" t="str">
        <f>IFERROR(VLOOKUP($A15,TAPList!$B:$G,2,FALSE),"Not Found")</f>
        <v>24-hr</v>
      </c>
      <c r="V15">
        <f t="shared" si="0"/>
        <v>0</v>
      </c>
      <c r="W15">
        <f t="shared" si="1"/>
        <v>0</v>
      </c>
      <c r="X15">
        <f t="shared" si="2"/>
        <v>0.31803861950117363</v>
      </c>
      <c r="Y15">
        <f t="shared" si="3"/>
        <v>0</v>
      </c>
      <c r="Z15">
        <f t="shared" si="4"/>
        <v>1</v>
      </c>
      <c r="AA15">
        <f t="shared" si="5"/>
        <v>0</v>
      </c>
      <c r="AB15">
        <f t="shared" si="6"/>
        <v>0.31803861950117363</v>
      </c>
      <c r="AC15">
        <f t="shared" si="7"/>
        <v>1.7426773671297184</v>
      </c>
      <c r="AF15">
        <f t="shared" si="8"/>
        <v>1.3757979214181988</v>
      </c>
      <c r="AI15">
        <f t="shared" si="9"/>
        <v>3.4394948035454966</v>
      </c>
      <c r="AK15" t="str">
        <f t="shared" si="10"/>
        <v>No</v>
      </c>
      <c r="AM15" t="str">
        <f t="shared" si="11"/>
        <v/>
      </c>
      <c r="AN15" t="str">
        <f t="shared" si="11"/>
        <v/>
      </c>
      <c r="AQ15" s="31"/>
      <c r="AR15" s="31"/>
      <c r="AS15" s="31"/>
      <c r="AT15" s="31"/>
      <c r="AU15" s="31"/>
      <c r="AV15" s="31"/>
      <c r="AW15" s="31"/>
      <c r="AX15" s="31"/>
      <c r="AY15" s="31"/>
      <c r="AZ15" s="31"/>
      <c r="BA15" s="31"/>
      <c r="BB15" s="31"/>
      <c r="BC15" s="31"/>
      <c r="BD15" s="31"/>
      <c r="BE15" s="31"/>
      <c r="BF15" s="31"/>
      <c r="BG15" s="31"/>
      <c r="BH15" s="31"/>
      <c r="BM15" t="s">
        <v>132</v>
      </c>
      <c r="BN15" t="s">
        <v>131</v>
      </c>
      <c r="BO15" t="s">
        <v>2004</v>
      </c>
      <c r="BP15" t="s">
        <v>2004</v>
      </c>
      <c r="BQ15" s="27">
        <v>2.1524567970828089E-2</v>
      </c>
      <c r="BR15" s="27">
        <v>5.3811419927070225E-2</v>
      </c>
    </row>
    <row r="16" spans="1:70" x14ac:dyDescent="0.25">
      <c r="A16" t="s">
        <v>107</v>
      </c>
      <c r="B16" t="s">
        <v>108</v>
      </c>
      <c r="F16">
        <v>580</v>
      </c>
      <c r="G16">
        <v>130</v>
      </c>
      <c r="O16" t="str">
        <f>IF(ISERROR(VLOOKUP(A16,TAPList!B:F,1,FALSE)),"Not Found","Yes")</f>
        <v>Not Found</v>
      </c>
      <c r="P16" t="str">
        <f>IFERROR(VLOOKUP($A16,HAPList!$A:$E,4,FALSE),"Not Found")</f>
        <v>No</v>
      </c>
      <c r="Q16" t="str">
        <f>IFERROR(VLOOKUP($A16,HAPList!$A:$E,5,FALSE),"Not Found")</f>
        <v>Yes</v>
      </c>
      <c r="S16" t="str">
        <f>IFERROR(VLOOKUP($A16,TAPList!$B:$G,4,FALSE),"Not Found")</f>
        <v>Not Found</v>
      </c>
      <c r="T16" t="str">
        <f>IFERROR(VLOOKUP($A16,TAPList!$B:$G,2,FALSE),"Not Found")</f>
        <v>Not Found</v>
      </c>
      <c r="V16">
        <f t="shared" si="0"/>
        <v>0</v>
      </c>
      <c r="W16">
        <f t="shared" si="1"/>
        <v>1.1491757083928519E-3</v>
      </c>
      <c r="X16">
        <f t="shared" si="2"/>
        <v>0</v>
      </c>
      <c r="Y16">
        <f t="shared" si="3"/>
        <v>0</v>
      </c>
      <c r="Z16">
        <f t="shared" si="4"/>
        <v>0</v>
      </c>
      <c r="AA16">
        <f t="shared" si="5"/>
        <v>0</v>
      </c>
      <c r="AB16">
        <f t="shared" si="6"/>
        <v>1.1491757083928519E-3</v>
      </c>
      <c r="AC16" t="str">
        <f t="shared" si="7"/>
        <v>Not Found</v>
      </c>
      <c r="AF16" t="str">
        <f t="shared" si="8"/>
        <v>Not Found</v>
      </c>
      <c r="AI16" t="str">
        <f t="shared" si="9"/>
        <v>Not Found</v>
      </c>
      <c r="AK16" t="str">
        <f t="shared" si="10"/>
        <v>No</v>
      </c>
      <c r="AM16" t="str">
        <f t="shared" si="11"/>
        <v/>
      </c>
      <c r="AN16" t="str">
        <f t="shared" si="11"/>
        <v/>
      </c>
      <c r="AQ16" s="31"/>
      <c r="AR16" s="31"/>
      <c r="AS16" s="31"/>
      <c r="AT16" s="31"/>
      <c r="AU16" s="31"/>
      <c r="AV16" s="31"/>
      <c r="AW16" s="31"/>
      <c r="AX16" s="31"/>
      <c r="AY16" s="31"/>
      <c r="AZ16" s="31"/>
      <c r="BA16" s="31"/>
      <c r="BB16" s="31"/>
      <c r="BC16" s="31"/>
      <c r="BD16" s="31"/>
      <c r="BE16" s="31"/>
      <c r="BF16" s="31"/>
      <c r="BG16" s="31"/>
      <c r="BH16" s="31"/>
      <c r="BM16" t="s">
        <v>94</v>
      </c>
      <c r="BN16" t="s">
        <v>95</v>
      </c>
      <c r="BO16" t="s">
        <v>2004</v>
      </c>
      <c r="BP16" t="s">
        <v>2005</v>
      </c>
      <c r="BQ16" s="27">
        <v>0.57061654709552589</v>
      </c>
      <c r="BR16" s="27">
        <v>1.4265413677388146</v>
      </c>
    </row>
    <row r="17" spans="1:70" x14ac:dyDescent="0.25">
      <c r="A17" t="s">
        <v>121</v>
      </c>
      <c r="B17" t="s">
        <v>122</v>
      </c>
      <c r="H17">
        <v>1.3</v>
      </c>
      <c r="J17">
        <v>2</v>
      </c>
      <c r="K17">
        <v>51</v>
      </c>
      <c r="O17" t="str">
        <f>IF(ISERROR(VLOOKUP(A17,TAPList!B:F,1,FALSE)),"Not Found","Yes")</f>
        <v>Yes</v>
      </c>
      <c r="P17" t="str">
        <f>IFERROR(VLOOKUP($A17,HAPList!$A:$E,4,FALSE),"Not Found")</f>
        <v>Yes</v>
      </c>
      <c r="Q17" t="str">
        <f>IFERROR(VLOOKUP($A17,HAPList!$A:$E,5,FALSE),"Not Found")</f>
        <v>Yes</v>
      </c>
      <c r="S17">
        <f>IFERROR(VLOOKUP($A17,TAPList!$B:$G,4,FALSE),"Not Found")</f>
        <v>92</v>
      </c>
      <c r="T17" t="str">
        <f>IFERROR(VLOOKUP($A17,TAPList!$B:$G,2,FALSE),"Not Found")</f>
        <v>24-hr</v>
      </c>
      <c r="V17">
        <f t="shared" si="0"/>
        <v>0</v>
      </c>
      <c r="W17">
        <f t="shared" si="1"/>
        <v>0</v>
      </c>
      <c r="X17">
        <f t="shared" si="2"/>
        <v>1.7026309932891111E-2</v>
      </c>
      <c r="Y17">
        <f t="shared" si="3"/>
        <v>1.8462224172419275E-4</v>
      </c>
      <c r="Z17">
        <f t="shared" si="4"/>
        <v>1</v>
      </c>
      <c r="AA17">
        <f t="shared" si="5"/>
        <v>1</v>
      </c>
      <c r="AB17">
        <f t="shared" si="6"/>
        <v>1.7210932174615303E-2</v>
      </c>
      <c r="AC17">
        <f t="shared" si="7"/>
        <v>9.4306477669124936E-2</v>
      </c>
      <c r="AF17">
        <f t="shared" si="8"/>
        <v>7.4452482370361783E-2</v>
      </c>
      <c r="AI17">
        <f t="shared" si="9"/>
        <v>0.18613120592590446</v>
      </c>
      <c r="AK17" t="str">
        <f t="shared" si="10"/>
        <v>No</v>
      </c>
      <c r="AM17">
        <f t="shared" si="11"/>
        <v>1.358757803259103E-2</v>
      </c>
      <c r="AN17">
        <f t="shared" si="11"/>
        <v>3.3968945081477575E-2</v>
      </c>
      <c r="AQ17" s="31"/>
      <c r="AR17" s="31"/>
      <c r="AS17" s="31"/>
      <c r="AT17" s="31"/>
      <c r="AU17" s="31"/>
      <c r="AV17" s="31"/>
      <c r="AW17" s="31"/>
      <c r="AX17" s="31"/>
      <c r="AY17" s="31"/>
      <c r="AZ17" s="31"/>
      <c r="BA17" s="31"/>
      <c r="BB17" s="31"/>
      <c r="BC17" s="31"/>
      <c r="BD17" s="31"/>
      <c r="BE17" s="31"/>
      <c r="BF17" s="31"/>
      <c r="BG17" s="31"/>
      <c r="BH17" s="31"/>
      <c r="BM17" t="s">
        <v>12</v>
      </c>
      <c r="BN17" t="s">
        <v>138</v>
      </c>
      <c r="BO17" t="s">
        <v>2004</v>
      </c>
      <c r="BP17" t="s">
        <v>2005</v>
      </c>
      <c r="BQ17" s="27">
        <v>0.19658046394021966</v>
      </c>
      <c r="BR17" s="27">
        <v>0.4914511598505491</v>
      </c>
    </row>
    <row r="18" spans="1:70" x14ac:dyDescent="0.25">
      <c r="A18" s="25" t="s">
        <v>64</v>
      </c>
      <c r="B18" s="25" t="s">
        <v>51</v>
      </c>
      <c r="C18" s="25"/>
      <c r="D18" s="25"/>
      <c r="E18" s="25"/>
      <c r="F18" s="25"/>
      <c r="G18" s="25"/>
      <c r="H18" s="25">
        <v>1.5</v>
      </c>
      <c r="I18" s="25">
        <v>7.9</v>
      </c>
      <c r="J18" s="25">
        <v>2.2999999999999998</v>
      </c>
      <c r="K18" s="25">
        <v>41</v>
      </c>
      <c r="L18" s="25">
        <v>24</v>
      </c>
      <c r="M18" s="25"/>
      <c r="N18" s="25"/>
      <c r="O18" s="25" t="str">
        <f>IF(ISERROR(VLOOKUP(A18,TAPList!B:F,1,FALSE)),"Not Found","Yes")</f>
        <v>Yes</v>
      </c>
      <c r="P18" s="25" t="str">
        <f>IFERROR(VLOOKUP($A18,HAPList!$A:$E,4,FALSE),"Not Found")</f>
        <v>Yes</v>
      </c>
      <c r="Q18" s="25" t="str">
        <f>IFERROR(VLOOKUP($A18,HAPList!$A:$E,5,FALSE),"Not Found")</f>
        <v>Yes</v>
      </c>
      <c r="R18" s="25"/>
      <c r="S18" s="25">
        <f>IFERROR(VLOOKUP($A18,TAPList!$B:$G,4,FALSE),"Not Found")</f>
        <v>6.62</v>
      </c>
      <c r="T18" s="25" t="str">
        <f>IFERROR(VLOOKUP($A18,TAPList!$B:$G,2,FALSE),"Not Found")</f>
        <v>year</v>
      </c>
      <c r="U18" s="25"/>
      <c r="V18" s="25">
        <f t="shared" si="0"/>
        <v>0</v>
      </c>
      <c r="W18" s="25">
        <f t="shared" si="1"/>
        <v>0</v>
      </c>
      <c r="X18" s="25">
        <f t="shared" si="2"/>
        <v>1.0247911072815596E-2</v>
      </c>
      <c r="Y18" s="25">
        <f t="shared" si="3"/>
        <v>2.1302566352791465E-4</v>
      </c>
      <c r="Z18">
        <f t="shared" si="4"/>
        <v>1</v>
      </c>
      <c r="AA18">
        <f t="shared" si="5"/>
        <v>1</v>
      </c>
      <c r="AB18">
        <f t="shared" si="6"/>
        <v>1.0460936736343511E-2</v>
      </c>
      <c r="AC18" s="25">
        <f t="shared" si="7"/>
        <v>20.921873472687022</v>
      </c>
      <c r="AD18" s="25"/>
      <c r="AE18" s="25"/>
      <c r="AF18" s="25">
        <f t="shared" si="8"/>
        <v>16.517268531068702</v>
      </c>
      <c r="AG18" s="25"/>
      <c r="AH18" s="25"/>
      <c r="AI18" s="25">
        <f t="shared" si="9"/>
        <v>41.29317132767175</v>
      </c>
      <c r="AK18" t="str">
        <f t="shared" si="10"/>
        <v>Yes</v>
      </c>
      <c r="AM18">
        <f t="shared" si="11"/>
        <v>8.2586342655343505E-3</v>
      </c>
      <c r="AN18">
        <f t="shared" si="11"/>
        <v>2.0646585663835877E-2</v>
      </c>
      <c r="AQ18" s="31"/>
      <c r="AR18" s="31"/>
      <c r="AS18" s="31"/>
      <c r="AT18" s="31"/>
      <c r="AU18" s="31"/>
      <c r="AV18" s="31"/>
      <c r="AW18" s="31"/>
      <c r="AX18" s="31"/>
      <c r="AY18" s="31"/>
      <c r="AZ18" s="31"/>
      <c r="BA18" s="31"/>
      <c r="BB18" s="31"/>
      <c r="BC18" s="31"/>
      <c r="BD18" s="31"/>
      <c r="BE18" s="31"/>
      <c r="BF18" s="31"/>
      <c r="BG18" s="31"/>
      <c r="BH18" s="31"/>
    </row>
    <row r="19" spans="1:70" x14ac:dyDescent="0.25">
      <c r="A19" t="s">
        <v>116</v>
      </c>
      <c r="B19" t="s">
        <v>117</v>
      </c>
      <c r="G19">
        <v>1.4</v>
      </c>
      <c r="I19">
        <v>5.9</v>
      </c>
      <c r="J19">
        <v>2.2999999999999998</v>
      </c>
      <c r="K19">
        <v>83</v>
      </c>
      <c r="L19">
        <v>37</v>
      </c>
      <c r="O19" t="str">
        <f>IF(ISERROR(VLOOKUP(A19,TAPList!B:F,1,FALSE)),"Not Found","Yes")</f>
        <v>Not Found</v>
      </c>
      <c r="P19" t="str">
        <f>IFERROR(VLOOKUP($A19,HAPList!$A:$E,4,FALSE),"Not Found")</f>
        <v>No</v>
      </c>
      <c r="Q19" t="str">
        <f>IFERROR(VLOOKUP($A19,HAPList!$A:$E,5,FALSE),"Not Found")</f>
        <v>Yes</v>
      </c>
      <c r="S19" t="str">
        <f>IFERROR(VLOOKUP($A19,TAPList!$B:$G,4,FALSE),"Not Found")</f>
        <v>Not Found</v>
      </c>
      <c r="T19" t="str">
        <f>IFERROR(VLOOKUP($A19,TAPList!$B:$G,2,FALSE),"Not Found")</f>
        <v>Not Found</v>
      </c>
      <c r="V19">
        <f t="shared" si="0"/>
        <v>0</v>
      </c>
      <c r="W19">
        <f t="shared" si="1"/>
        <v>9.21365545936119E-6</v>
      </c>
      <c r="X19">
        <f t="shared" si="2"/>
        <v>1.3781673511717527E-2</v>
      </c>
      <c r="Y19">
        <f t="shared" si="3"/>
        <v>0</v>
      </c>
      <c r="Z19">
        <f t="shared" si="4"/>
        <v>0</v>
      </c>
      <c r="AA19">
        <f t="shared" si="5"/>
        <v>0</v>
      </c>
      <c r="AB19">
        <f t="shared" si="6"/>
        <v>1.3790887167176889E-2</v>
      </c>
      <c r="AC19" t="str">
        <f t="shared" si="7"/>
        <v>Not Found</v>
      </c>
      <c r="AF19" t="str">
        <f t="shared" si="8"/>
        <v>Not Found</v>
      </c>
      <c r="AI19" t="str">
        <f t="shared" si="9"/>
        <v>Not Found</v>
      </c>
      <c r="AK19" t="str">
        <f t="shared" si="10"/>
        <v>No</v>
      </c>
      <c r="AM19" t="str">
        <f t="shared" si="11"/>
        <v/>
      </c>
      <c r="AN19" t="str">
        <f t="shared" si="11"/>
        <v/>
      </c>
      <c r="AQ19" s="31"/>
      <c r="AR19" s="31"/>
      <c r="AS19" s="31"/>
      <c r="AT19" s="31"/>
      <c r="AU19" s="31"/>
      <c r="AV19" s="31"/>
      <c r="AW19" s="31"/>
      <c r="AX19" s="31"/>
      <c r="AY19" s="31"/>
      <c r="AZ19" s="31"/>
      <c r="BA19" s="31"/>
      <c r="BB19" s="31"/>
      <c r="BC19" s="31"/>
      <c r="BD19" s="31"/>
      <c r="BE19" s="31"/>
      <c r="BF19" s="31"/>
      <c r="BG19" s="31"/>
      <c r="BH19" s="31"/>
    </row>
    <row r="20" spans="1:70" x14ac:dyDescent="0.25">
      <c r="A20" t="s">
        <v>70</v>
      </c>
      <c r="B20" t="s">
        <v>56</v>
      </c>
      <c r="L20">
        <v>59</v>
      </c>
      <c r="O20" t="str">
        <f>IF(ISERROR(VLOOKUP(A20,TAPList!B:F,1,FALSE)),"Not Found","Yes")</f>
        <v>Yes</v>
      </c>
      <c r="P20" t="str">
        <f>IFERROR(VLOOKUP($A20,HAPList!$A:$E,4,FALSE),"Not Found")</f>
        <v>Yes</v>
      </c>
      <c r="Q20" t="str">
        <f>IFERROR(VLOOKUP($A20,HAPList!$A:$E,5,FALSE),"Not Found")</f>
        <v>Yes</v>
      </c>
      <c r="S20">
        <f>IFERROR(VLOOKUP($A20,TAPList!$B:$G,4,FALSE),"Not Found")</f>
        <v>394</v>
      </c>
      <c r="T20" t="str">
        <f>IFERROR(VLOOKUP($A20,TAPList!$B:$G,2,FALSE),"Not Found")</f>
        <v>24-hr</v>
      </c>
      <c r="V20">
        <f t="shared" si="0"/>
        <v>0</v>
      </c>
      <c r="W20">
        <f t="shared" si="1"/>
        <v>0</v>
      </c>
      <c r="X20">
        <f t="shared" si="2"/>
        <v>3.7907633435493422E-2</v>
      </c>
      <c r="Y20">
        <f t="shared" si="3"/>
        <v>0</v>
      </c>
      <c r="Z20">
        <f t="shared" si="4"/>
        <v>1</v>
      </c>
      <c r="AA20">
        <f t="shared" si="5"/>
        <v>1</v>
      </c>
      <c r="AB20">
        <f t="shared" si="6"/>
        <v>3.7907633435493422E-2</v>
      </c>
      <c r="AC20">
        <f t="shared" si="7"/>
        <v>0.20771305992051189</v>
      </c>
      <c r="AF20">
        <f t="shared" si="8"/>
        <v>0.16398399467408833</v>
      </c>
      <c r="AI20">
        <f t="shared" si="9"/>
        <v>0.40995998668522088</v>
      </c>
      <c r="AK20" t="str">
        <f t="shared" si="10"/>
        <v>No</v>
      </c>
      <c r="AM20">
        <f t="shared" si="11"/>
        <v>2.9927079028021119E-2</v>
      </c>
      <c r="AN20">
        <f t="shared" si="11"/>
        <v>7.4817697570052799E-2</v>
      </c>
      <c r="AQ20" s="31"/>
      <c r="AR20" s="31"/>
      <c r="AS20" s="31"/>
      <c r="AT20" s="31"/>
      <c r="AU20" s="31"/>
      <c r="AV20" s="31"/>
      <c r="AW20" s="31"/>
      <c r="AX20" s="31"/>
      <c r="AY20" s="31"/>
      <c r="AZ20" s="31"/>
      <c r="BA20" s="31"/>
      <c r="BB20" s="31"/>
      <c r="BC20" s="31"/>
      <c r="BD20" s="31"/>
      <c r="BE20" s="31"/>
      <c r="BF20" s="31"/>
      <c r="BG20" s="31"/>
      <c r="BH20" s="31"/>
    </row>
    <row r="21" spans="1:70" x14ac:dyDescent="0.25">
      <c r="A21" t="s">
        <v>42</v>
      </c>
      <c r="B21" t="s">
        <v>43</v>
      </c>
      <c r="C21">
        <v>12</v>
      </c>
      <c r="D21">
        <v>6.6</v>
      </c>
      <c r="F21">
        <v>370</v>
      </c>
      <c r="G21">
        <v>8.6</v>
      </c>
      <c r="I21">
        <v>11</v>
      </c>
      <c r="J21">
        <v>4.2</v>
      </c>
      <c r="K21">
        <v>75</v>
      </c>
      <c r="L21">
        <v>55</v>
      </c>
      <c r="O21" t="str">
        <f>IF(ISERROR(VLOOKUP(A21,TAPList!B:F,1,FALSE)),"Not Found","Yes")</f>
        <v>Yes</v>
      </c>
      <c r="P21" t="str">
        <f>IFERROR(VLOOKUP($A21,HAPList!$A:$E,4,FALSE),"Not Found")</f>
        <v>Yes</v>
      </c>
      <c r="Q21" t="str">
        <f>IFERROR(VLOOKUP($A21,HAPList!$A:$E,5,FALSE),"Not Found")</f>
        <v>Yes</v>
      </c>
      <c r="S21">
        <f>IFERROR(VLOOKUP($A21,TAPList!$B:$G,4,FALSE),"Not Found")</f>
        <v>657</v>
      </c>
      <c r="T21" t="str">
        <f>IFERROR(VLOOKUP($A21,TAPList!$B:$G,2,FALSE),"Not Found")</f>
        <v>24-hr</v>
      </c>
      <c r="V21">
        <f t="shared" si="0"/>
        <v>1.3182614734162934E-3</v>
      </c>
      <c r="W21">
        <f t="shared" si="1"/>
        <v>2.4390874727034186E-4</v>
      </c>
      <c r="X21">
        <f t="shared" si="2"/>
        <v>2.1202574633411572E-2</v>
      </c>
      <c r="Y21">
        <f t="shared" si="3"/>
        <v>0</v>
      </c>
      <c r="Z21">
        <f t="shared" si="4"/>
        <v>1</v>
      </c>
      <c r="AA21">
        <f t="shared" si="5"/>
        <v>1</v>
      </c>
      <c r="AB21">
        <f t="shared" si="6"/>
        <v>2.2764744854098205E-2</v>
      </c>
      <c r="AC21">
        <f t="shared" si="7"/>
        <v>0.12473832796766139</v>
      </c>
      <c r="AF21">
        <f t="shared" si="8"/>
        <v>9.8477627342890561E-2</v>
      </c>
      <c r="AI21">
        <f t="shared" si="9"/>
        <v>0.24619406835722643</v>
      </c>
      <c r="AK21" t="str">
        <f t="shared" si="10"/>
        <v>No</v>
      </c>
      <c r="AM21">
        <f t="shared" si="11"/>
        <v>1.7972166990077532E-2</v>
      </c>
      <c r="AN21">
        <f t="shared" si="11"/>
        <v>4.4930417475193822E-2</v>
      </c>
      <c r="AQ21" s="31"/>
      <c r="AR21" s="31"/>
      <c r="AS21" s="31"/>
      <c r="AT21" s="31"/>
      <c r="AU21" s="31"/>
      <c r="AV21" s="31"/>
      <c r="AW21" s="31"/>
      <c r="AX21" s="31"/>
      <c r="AY21" s="31"/>
      <c r="AZ21" s="31"/>
      <c r="BA21" s="31"/>
      <c r="BB21" s="31"/>
      <c r="BC21" s="31"/>
      <c r="BD21" s="31"/>
      <c r="BE21" s="31"/>
      <c r="BF21" s="31"/>
      <c r="BG21" s="31"/>
      <c r="BH21" s="31"/>
    </row>
    <row r="22" spans="1:70" x14ac:dyDescent="0.25">
      <c r="A22" t="s">
        <v>133</v>
      </c>
      <c r="B22" t="s">
        <v>130</v>
      </c>
      <c r="I22">
        <v>6.4</v>
      </c>
      <c r="K22">
        <v>77</v>
      </c>
      <c r="L22">
        <v>23</v>
      </c>
      <c r="O22" t="str">
        <f>IF(ISERROR(VLOOKUP(A22,TAPList!B:F,1,FALSE)),"Not Found","Yes")</f>
        <v>Not Found</v>
      </c>
      <c r="P22" t="str">
        <f>IFERROR(VLOOKUP($A22,HAPList!$A:$E,4,FALSE),"Not Found")</f>
        <v>Not Found</v>
      </c>
      <c r="Q22" t="str">
        <f>IFERROR(VLOOKUP($A22,HAPList!$A:$E,5,FALSE),"Not Found")</f>
        <v>Not Found</v>
      </c>
      <c r="S22" t="str">
        <f>IFERROR(VLOOKUP($A22,TAPList!$B:$G,4,FALSE),"Not Found")</f>
        <v>Not Found</v>
      </c>
      <c r="T22" t="str">
        <f>IFERROR(VLOOKUP($A22,TAPList!$B:$G,2,FALSE),"Not Found")</f>
        <v>Not Found</v>
      </c>
      <c r="V22">
        <f t="shared" si="0"/>
        <v>0</v>
      </c>
      <c r="W22">
        <f t="shared" si="1"/>
        <v>0</v>
      </c>
      <c r="X22">
        <f t="shared" si="2"/>
        <v>1.4777552017226253E-2</v>
      </c>
      <c r="Y22">
        <f t="shared" si="3"/>
        <v>0</v>
      </c>
      <c r="Z22">
        <f t="shared" si="4"/>
        <v>0</v>
      </c>
      <c r="AA22">
        <f t="shared" si="5"/>
        <v>0</v>
      </c>
      <c r="AB22">
        <f t="shared" si="6"/>
        <v>1.4777552017226253E-2</v>
      </c>
      <c r="AC22" t="str">
        <f t="shared" si="7"/>
        <v>Not Found</v>
      </c>
      <c r="AF22" t="str">
        <f t="shared" si="8"/>
        <v>Not Found</v>
      </c>
      <c r="AI22" t="str">
        <f t="shared" si="9"/>
        <v>Not Found</v>
      </c>
      <c r="AK22" t="str">
        <f t="shared" si="10"/>
        <v>No</v>
      </c>
      <c r="AM22" t="str">
        <f t="shared" si="11"/>
        <v/>
      </c>
      <c r="AN22" t="str">
        <f t="shared" si="11"/>
        <v/>
      </c>
      <c r="AQ22" s="31"/>
      <c r="AR22" s="31"/>
      <c r="AS22" s="31"/>
      <c r="AT22" s="31"/>
      <c r="AU22" s="31"/>
      <c r="AV22" s="31"/>
      <c r="AW22" s="31"/>
      <c r="AX22" s="31"/>
      <c r="AY22" s="31"/>
      <c r="AZ22" s="31"/>
      <c r="BA22" s="31"/>
      <c r="BB22" s="31"/>
      <c r="BC22" s="31"/>
      <c r="BD22" s="31"/>
      <c r="BE22" s="31"/>
      <c r="BF22" s="31"/>
      <c r="BG22" s="31"/>
      <c r="BH22" s="31"/>
    </row>
    <row r="23" spans="1:70" x14ac:dyDescent="0.25">
      <c r="A23" t="s">
        <v>67</v>
      </c>
      <c r="B23" t="s">
        <v>54</v>
      </c>
      <c r="J23">
        <v>0.65</v>
      </c>
      <c r="O23" t="str">
        <f>IF(ISERROR(VLOOKUP(A23,TAPList!B:F,1,FALSE)),"Not Found","Yes")</f>
        <v>Yes</v>
      </c>
      <c r="P23" t="str">
        <f>IFERROR(VLOOKUP($A23,HAPList!$A:$E,4,FALSE),"Not Found")</f>
        <v>Yes</v>
      </c>
      <c r="Q23" t="str">
        <f>IFERROR(VLOOKUP($A23,HAPList!$A:$E,5,FALSE),"Not Found")</f>
        <v>Yes</v>
      </c>
      <c r="S23">
        <f>IFERROR(VLOOKUP($A23,TAPList!$B:$G,4,FALSE),"Not Found")</f>
        <v>76.8</v>
      </c>
      <c r="T23" t="str">
        <f>IFERROR(VLOOKUP($A23,TAPList!$B:$G,2,FALSE),"Not Found")</f>
        <v>year</v>
      </c>
      <c r="V23">
        <f t="shared" si="0"/>
        <v>0</v>
      </c>
      <c r="W23">
        <f t="shared" si="1"/>
        <v>0</v>
      </c>
      <c r="X23">
        <f t="shared" si="2"/>
        <v>4.1762647005204616E-4</v>
      </c>
      <c r="Y23">
        <f t="shared" si="3"/>
        <v>0</v>
      </c>
      <c r="Z23">
        <f t="shared" si="4"/>
        <v>1</v>
      </c>
      <c r="AA23">
        <f t="shared" si="5"/>
        <v>1</v>
      </c>
      <c r="AB23">
        <f t="shared" si="6"/>
        <v>4.1762647005204616E-4</v>
      </c>
      <c r="AC23">
        <f t="shared" si="7"/>
        <v>0.83525294010409235</v>
      </c>
      <c r="AF23">
        <f t="shared" si="8"/>
        <v>0.65941021587165183</v>
      </c>
      <c r="AI23">
        <f t="shared" si="9"/>
        <v>1.6485255396791296</v>
      </c>
      <c r="AK23" t="str">
        <f t="shared" si="10"/>
        <v>No</v>
      </c>
      <c r="AM23">
        <f t="shared" si="11"/>
        <v>3.2970510793582593E-4</v>
      </c>
      <c r="AN23">
        <f t="shared" si="11"/>
        <v>8.2426276983956479E-4</v>
      </c>
      <c r="AQ23" s="31"/>
      <c r="AR23" s="31"/>
      <c r="AS23" s="31"/>
      <c r="AT23" s="31"/>
      <c r="AU23" s="31"/>
      <c r="AV23" s="31"/>
      <c r="AW23" s="31"/>
      <c r="AX23" s="31"/>
      <c r="AY23" s="31"/>
      <c r="AZ23" s="31"/>
      <c r="BA23" s="31"/>
      <c r="BB23" s="31"/>
      <c r="BC23" s="31"/>
      <c r="BD23" s="31"/>
      <c r="BE23" s="31"/>
      <c r="BF23" s="31"/>
      <c r="BG23" s="31"/>
      <c r="BH23" s="31"/>
    </row>
    <row r="24" spans="1:70" x14ac:dyDescent="0.25">
      <c r="A24" t="s">
        <v>136</v>
      </c>
      <c r="B24" t="s">
        <v>137</v>
      </c>
      <c r="J24">
        <v>2.1</v>
      </c>
      <c r="O24" t="str">
        <f>IF(ISERROR(VLOOKUP(A24,TAPList!B:F,1,FALSE)),"Not Found","Yes")</f>
        <v>Not Found</v>
      </c>
      <c r="P24" t="str">
        <f>IFERROR(VLOOKUP($A24,HAPList!$A:$E,4,FALSE),"Not Found")</f>
        <v>Not Found</v>
      </c>
      <c r="Q24" t="str">
        <f>IFERROR(VLOOKUP($A24,HAPList!$A:$E,5,FALSE),"Not Found")</f>
        <v>Not Found</v>
      </c>
      <c r="S24" t="str">
        <f>IFERROR(VLOOKUP($A24,TAPList!$B:$G,4,FALSE),"Not Found")</f>
        <v>Not Found</v>
      </c>
      <c r="T24" t="str">
        <f>IFERROR(VLOOKUP($A24,TAPList!$B:$G,2,FALSE),"Not Found")</f>
        <v>Not Found</v>
      </c>
      <c r="V24">
        <f t="shared" si="0"/>
        <v>0</v>
      </c>
      <c r="W24">
        <f t="shared" si="1"/>
        <v>0</v>
      </c>
      <c r="X24">
        <f t="shared" si="2"/>
        <v>1.3492547493989186E-3</v>
      </c>
      <c r="Y24">
        <f t="shared" si="3"/>
        <v>0</v>
      </c>
      <c r="Z24">
        <f t="shared" si="4"/>
        <v>0</v>
      </c>
      <c r="AA24">
        <f t="shared" si="5"/>
        <v>0</v>
      </c>
      <c r="AB24">
        <f t="shared" si="6"/>
        <v>1.3492547493989186E-3</v>
      </c>
      <c r="AC24" t="str">
        <f t="shared" si="7"/>
        <v>Not Found</v>
      </c>
      <c r="AF24" t="str">
        <f t="shared" si="8"/>
        <v>Not Found</v>
      </c>
      <c r="AI24" t="str">
        <f t="shared" si="9"/>
        <v>Not Found</v>
      </c>
      <c r="AK24" t="str">
        <f t="shared" si="10"/>
        <v>No</v>
      </c>
      <c r="AM24" t="str">
        <f t="shared" si="11"/>
        <v/>
      </c>
      <c r="AN24" t="str">
        <f t="shared" si="11"/>
        <v/>
      </c>
    </row>
    <row r="25" spans="1:70" x14ac:dyDescent="0.25">
      <c r="A25" t="s">
        <v>132</v>
      </c>
      <c r="B25" t="s">
        <v>131</v>
      </c>
      <c r="I25">
        <v>5.6</v>
      </c>
      <c r="K25">
        <v>83</v>
      </c>
      <c r="L25">
        <v>74</v>
      </c>
      <c r="O25" t="str">
        <f>IF(ISERROR(VLOOKUP(A25,TAPList!B:F,1,FALSE)),"Not Found","Yes")</f>
        <v>Yes</v>
      </c>
      <c r="P25" t="str">
        <f>IFERROR(VLOOKUP($A25,HAPList!$A:$E,4,FALSE),"Not Found")</f>
        <v>Yes</v>
      </c>
      <c r="Q25" t="str">
        <f>IFERROR(VLOOKUP($A25,HAPList!$A:$E,5,FALSE),"Not Found")</f>
        <v>Yes</v>
      </c>
      <c r="S25">
        <f>IFERROR(VLOOKUP($A25,TAPList!$B:$G,4,FALSE),"Not Found")</f>
        <v>118</v>
      </c>
      <c r="T25" t="str">
        <f>IFERROR(VLOOKUP($A25,TAPList!$B:$G,2,FALSE),"Not Found")</f>
        <v>24-hr</v>
      </c>
      <c r="V25">
        <f t="shared" si="0"/>
        <v>0</v>
      </c>
      <c r="W25">
        <f t="shared" si="1"/>
        <v>0</v>
      </c>
      <c r="X25">
        <f t="shared" si="2"/>
        <v>4.754516735977142E-2</v>
      </c>
      <c r="Y25">
        <f t="shared" si="3"/>
        <v>0</v>
      </c>
      <c r="Z25">
        <f t="shared" si="4"/>
        <v>1</v>
      </c>
      <c r="AA25">
        <f t="shared" si="5"/>
        <v>1</v>
      </c>
      <c r="AB25">
        <f t="shared" si="6"/>
        <v>4.754516735977142E-2</v>
      </c>
      <c r="AC25">
        <f t="shared" si="7"/>
        <v>0.26052146498504886</v>
      </c>
      <c r="AF25">
        <f t="shared" si="8"/>
        <v>0.20567484077767015</v>
      </c>
      <c r="AI25">
        <f t="shared" si="9"/>
        <v>0.51418710194417538</v>
      </c>
      <c r="AK25" t="str">
        <f t="shared" si="10"/>
        <v>No</v>
      </c>
      <c r="AM25">
        <f t="shared" si="11"/>
        <v>3.7535658441924802E-2</v>
      </c>
      <c r="AN25">
        <f t="shared" si="11"/>
        <v>9.3839146104812018E-2</v>
      </c>
    </row>
    <row r="26" spans="1:70" x14ac:dyDescent="0.25">
      <c r="A26" t="s">
        <v>139</v>
      </c>
      <c r="B26" t="s">
        <v>140</v>
      </c>
      <c r="L26">
        <v>18</v>
      </c>
      <c r="M26">
        <v>62</v>
      </c>
      <c r="O26" t="str">
        <f>IF(ISERROR(VLOOKUP(A26,TAPList!B:F,1,FALSE)),"Not Found","Yes")</f>
        <v>Not Found</v>
      </c>
      <c r="P26" t="str">
        <f>IFERROR(VLOOKUP($A26,HAPList!$A:$E,4,FALSE),"Not Found")</f>
        <v>No</v>
      </c>
      <c r="Q26" t="str">
        <f>IFERROR(VLOOKUP($A26,HAPList!$A:$E,5,FALSE),"Not Found")</f>
        <v>Yes</v>
      </c>
      <c r="S26" t="str">
        <f>IFERROR(VLOOKUP($A26,TAPList!$B:$G,4,FALSE),"Not Found")</f>
        <v>Not Found</v>
      </c>
      <c r="T26" t="str">
        <f>IFERROR(VLOOKUP($A26,TAPList!$B:$G,2,FALSE),"Not Found")</f>
        <v>Not Found</v>
      </c>
      <c r="V26">
        <f t="shared" si="0"/>
        <v>0</v>
      </c>
      <c r="W26">
        <f t="shared" si="1"/>
        <v>0</v>
      </c>
      <c r="X26">
        <f t="shared" si="2"/>
        <v>2.5700090464741306E-2</v>
      </c>
      <c r="Y26">
        <f t="shared" si="3"/>
        <v>0</v>
      </c>
      <c r="Z26">
        <f t="shared" si="4"/>
        <v>0</v>
      </c>
      <c r="AA26">
        <f t="shared" si="5"/>
        <v>0</v>
      </c>
      <c r="AB26">
        <f t="shared" si="6"/>
        <v>2.5700090464741306E-2</v>
      </c>
      <c r="AC26" t="str">
        <f t="shared" si="7"/>
        <v>Not Found</v>
      </c>
      <c r="AF26" t="str">
        <f t="shared" si="8"/>
        <v>Not Found</v>
      </c>
      <c r="AI26" t="str">
        <f t="shared" si="9"/>
        <v>Not Found</v>
      </c>
      <c r="AK26" t="str">
        <f t="shared" si="10"/>
        <v>No</v>
      </c>
      <c r="AM26" t="str">
        <f t="shared" si="11"/>
        <v/>
      </c>
      <c r="AN26" t="str">
        <f t="shared" si="11"/>
        <v/>
      </c>
    </row>
    <row r="27" spans="1:70" x14ac:dyDescent="0.25">
      <c r="A27" t="s">
        <v>35</v>
      </c>
      <c r="B27" t="s">
        <v>98</v>
      </c>
      <c r="C27">
        <v>1100</v>
      </c>
      <c r="D27">
        <v>800</v>
      </c>
      <c r="E27">
        <v>900</v>
      </c>
      <c r="F27">
        <v>45000</v>
      </c>
      <c r="G27">
        <v>75</v>
      </c>
      <c r="H27">
        <v>1.7</v>
      </c>
      <c r="I27">
        <v>620</v>
      </c>
      <c r="J27">
        <v>13</v>
      </c>
      <c r="K27">
        <v>4000</v>
      </c>
      <c r="L27">
        <v>3500</v>
      </c>
      <c r="M27">
        <v>6600</v>
      </c>
      <c r="O27" t="str">
        <f>IF(ISERROR(VLOOKUP(A27,TAPList!B:F,1,FALSE)),"Not Found","Yes")</f>
        <v>Not Found</v>
      </c>
      <c r="P27" t="str">
        <f>IFERROR(VLOOKUP($A27,HAPList!$A:$E,4,FALSE),"Not Found")</f>
        <v>Not Found</v>
      </c>
      <c r="Q27" t="str">
        <f>IFERROR(VLOOKUP($A27,HAPList!$A:$E,5,FALSE),"Not Found")</f>
        <v>Not Found</v>
      </c>
      <c r="S27" t="str">
        <f>IFERROR(VLOOKUP($A27,TAPList!$B:$G,4,FALSE),"Not Found")</f>
        <v>Not Found</v>
      </c>
      <c r="T27" t="str">
        <f>IFERROR(VLOOKUP($A27,TAPList!$B:$G,2,FALSE),"Not Found")</f>
        <v>Not Found</v>
      </c>
      <c r="V27">
        <f t="shared" si="0"/>
        <v>0.12757369097577032</v>
      </c>
      <c r="W27">
        <f t="shared" si="1"/>
        <v>2.3274604930996191E-2</v>
      </c>
      <c r="X27">
        <f t="shared" si="2"/>
        <v>2.2487579156648638</v>
      </c>
      <c r="Y27">
        <f t="shared" si="3"/>
        <v>2.4142908533163662E-4</v>
      </c>
      <c r="Z27">
        <f t="shared" si="4"/>
        <v>0</v>
      </c>
      <c r="AA27">
        <f t="shared" si="5"/>
        <v>0</v>
      </c>
      <c r="AB27">
        <f t="shared" si="6"/>
        <v>2.399847640656962</v>
      </c>
      <c r="AC27" t="str">
        <f t="shared" si="7"/>
        <v>Not Found</v>
      </c>
      <c r="AF27" t="str">
        <f t="shared" si="8"/>
        <v>Not Found</v>
      </c>
      <c r="AI27" t="str">
        <f t="shared" si="9"/>
        <v>Not Found</v>
      </c>
      <c r="AK27" t="str">
        <f t="shared" si="10"/>
        <v>No</v>
      </c>
      <c r="AM27" t="str">
        <f t="shared" si="11"/>
        <v/>
      </c>
      <c r="AN27" t="str">
        <f t="shared" si="11"/>
        <v/>
      </c>
    </row>
    <row r="28" spans="1:70" x14ac:dyDescent="0.25">
      <c r="A28" t="s">
        <v>99</v>
      </c>
      <c r="B28" t="s">
        <v>100</v>
      </c>
      <c r="C28">
        <v>670</v>
      </c>
      <c r="D28">
        <v>600</v>
      </c>
      <c r="E28">
        <v>630</v>
      </c>
      <c r="F28">
        <v>34000</v>
      </c>
      <c r="G28">
        <v>160</v>
      </c>
      <c r="H28">
        <v>0.9</v>
      </c>
      <c r="I28">
        <v>360</v>
      </c>
      <c r="J28">
        <v>7.9</v>
      </c>
      <c r="K28">
        <v>1600</v>
      </c>
      <c r="L28">
        <v>18000</v>
      </c>
      <c r="M28">
        <v>5000</v>
      </c>
      <c r="O28" t="str">
        <f>IF(ISERROR(VLOOKUP(A28,TAPList!B:F,1,FALSE)),"Not Found","Yes")</f>
        <v>Not Found</v>
      </c>
      <c r="P28" t="str">
        <f>IFERROR(VLOOKUP($A28,HAPList!$A:$E,4,FALSE),"Not Found")</f>
        <v>Not Found</v>
      </c>
      <c r="Q28" t="str">
        <f>IFERROR(VLOOKUP($A28,HAPList!$A:$E,5,FALSE),"Not Found")</f>
        <v>Not Found</v>
      </c>
      <c r="S28" t="str">
        <f>IFERROR(VLOOKUP($A28,TAPList!$B:$G,4,FALSE),"Not Found")</f>
        <v>Not Found</v>
      </c>
      <c r="T28" t="str">
        <f>IFERROR(VLOOKUP($A28,TAPList!$B:$G,2,FALSE),"Not Found")</f>
        <v>Not Found</v>
      </c>
      <c r="V28">
        <f t="shared" si="0"/>
        <v>8.9301583683039226E-2</v>
      </c>
      <c r="W28">
        <f t="shared" si="1"/>
        <v>1.8265312580975367E-2</v>
      </c>
      <c r="X28">
        <f t="shared" si="2"/>
        <v>1.0280036185896522</v>
      </c>
      <c r="Y28">
        <f t="shared" si="3"/>
        <v>1.278153981167488E-4</v>
      </c>
      <c r="Z28">
        <f t="shared" si="4"/>
        <v>0</v>
      </c>
      <c r="AA28">
        <f t="shared" si="5"/>
        <v>0</v>
      </c>
      <c r="AB28">
        <f t="shared" si="6"/>
        <v>1.1356983302517836</v>
      </c>
      <c r="AC28" t="str">
        <f t="shared" si="7"/>
        <v>Not Found</v>
      </c>
      <c r="AF28" t="str">
        <f t="shared" si="8"/>
        <v>Not Found</v>
      </c>
      <c r="AI28" t="str">
        <f t="shared" si="9"/>
        <v>Not Found</v>
      </c>
      <c r="AK28" t="str">
        <f t="shared" si="10"/>
        <v>No</v>
      </c>
      <c r="AM28" t="str">
        <f t="shared" si="11"/>
        <v/>
      </c>
      <c r="AN28" t="str">
        <f t="shared" si="11"/>
        <v/>
      </c>
    </row>
    <row r="29" spans="1:70" x14ac:dyDescent="0.25">
      <c r="B29" t="s">
        <v>101</v>
      </c>
      <c r="C29">
        <v>10000</v>
      </c>
      <c r="D29">
        <v>5200</v>
      </c>
      <c r="E29">
        <v>5000</v>
      </c>
      <c r="F29">
        <v>130000</v>
      </c>
      <c r="G29">
        <v>930</v>
      </c>
      <c r="H29">
        <v>200</v>
      </c>
      <c r="I29">
        <v>3000</v>
      </c>
      <c r="J29">
        <v>440</v>
      </c>
      <c r="K29">
        <v>19000</v>
      </c>
      <c r="L29">
        <v>19000</v>
      </c>
      <c r="M29">
        <v>31000</v>
      </c>
      <c r="V29">
        <f t="shared" si="0"/>
        <v>0.73709243674889502</v>
      </c>
      <c r="W29">
        <f t="shared" si="1"/>
        <v>7.1932324407727011E-2</v>
      </c>
      <c r="X29">
        <f t="shared" si="2"/>
        <v>12.207542970752122</v>
      </c>
      <c r="Y29">
        <f t="shared" si="3"/>
        <v>2.8403421803721959E-2</v>
      </c>
      <c r="AB29">
        <f>SUM(V29:AA29)</f>
        <v>13.044971153712465</v>
      </c>
    </row>
    <row r="31" spans="1:70" x14ac:dyDescent="0.25">
      <c r="B31" t="s">
        <v>1402</v>
      </c>
      <c r="C31">
        <v>10000</v>
      </c>
      <c r="D31" t="s">
        <v>96</v>
      </c>
      <c r="G31" t="s">
        <v>1987</v>
      </c>
      <c r="J31">
        <f>10.8/1000</f>
        <v>1.0800000000000001E-2</v>
      </c>
      <c r="K31" t="s">
        <v>49</v>
      </c>
      <c r="L31" t="s">
        <v>1989</v>
      </c>
      <c r="Q31" t="s">
        <v>1994</v>
      </c>
      <c r="T31">
        <f>9.8/1000</f>
        <v>9.8000000000000014E-3</v>
      </c>
      <c r="U31" t="s">
        <v>49</v>
      </c>
      <c r="V31" t="s">
        <v>1989</v>
      </c>
    </row>
    <row r="32" spans="1:70" x14ac:dyDescent="0.25">
      <c r="C32">
        <f>C31/1000000</f>
        <v>0.01</v>
      </c>
      <c r="D32" t="s">
        <v>1403</v>
      </c>
      <c r="J32">
        <f>J31/60</f>
        <v>1.8000000000000001E-4</v>
      </c>
      <c r="K32" t="s">
        <v>91</v>
      </c>
      <c r="T32">
        <f>T31/60</f>
        <v>1.6333333333333336E-4</v>
      </c>
      <c r="U32" t="s">
        <v>91</v>
      </c>
    </row>
    <row r="33" spans="1:40" x14ac:dyDescent="0.25">
      <c r="B33" t="s">
        <v>1404</v>
      </c>
      <c r="C33" s="30">
        <f>8640*0.00047194745</f>
        <v>4.0776259680000004</v>
      </c>
      <c r="D33" t="s">
        <v>91</v>
      </c>
      <c r="J33">
        <f>PI()*(8/12*0.3048)^2</f>
        <v>0.12971711464895941</v>
      </c>
      <c r="K33" t="s">
        <v>1990</v>
      </c>
      <c r="L33" t="s">
        <v>1992</v>
      </c>
      <c r="T33">
        <v>0.13</v>
      </c>
      <c r="U33" t="s">
        <v>1990</v>
      </c>
      <c r="V33" t="s">
        <v>1992</v>
      </c>
    </row>
    <row r="34" spans="1:40" x14ac:dyDescent="0.25">
      <c r="C34" s="29">
        <f>C32*C33</f>
        <v>4.0776259680000003E-2</v>
      </c>
      <c r="D34" t="s">
        <v>1405</v>
      </c>
      <c r="H34" t="s">
        <v>1991</v>
      </c>
      <c r="J34">
        <f>J32/J33</f>
        <v>1.3876349353523333E-3</v>
      </c>
      <c r="K34" t="s">
        <v>1988</v>
      </c>
      <c r="R34" t="s">
        <v>1991</v>
      </c>
      <c r="T34">
        <f>T32/T33</f>
        <v>1.2564102564102566E-3</v>
      </c>
      <c r="U34" t="s">
        <v>1988</v>
      </c>
    </row>
    <row r="35" spans="1:40" x14ac:dyDescent="0.25">
      <c r="C35" s="30">
        <f>C34*3600*8760/453.592/2000</f>
        <v>1.4174854552863367</v>
      </c>
      <c r="D35" t="s">
        <v>0</v>
      </c>
      <c r="G35" t="s">
        <v>2029</v>
      </c>
      <c r="I35" s="45">
        <v>177000</v>
      </c>
      <c r="J35" s="8">
        <f>I35*0.3048*0.3048</f>
        <v>16443.838080000001</v>
      </c>
      <c r="K35" t="s">
        <v>1990</v>
      </c>
      <c r="Q35" t="s">
        <v>2081</v>
      </c>
      <c r="S35" s="45">
        <v>35000</v>
      </c>
      <c r="T35" s="8">
        <f>S35*0.3048*0.3048</f>
        <v>3251.6064000000001</v>
      </c>
      <c r="U35" t="s">
        <v>1990</v>
      </c>
    </row>
    <row r="36" spans="1:40" x14ac:dyDescent="0.25">
      <c r="G36" t="s">
        <v>1993</v>
      </c>
      <c r="J36">
        <f>J34*J35</f>
        <v>22.81804419108504</v>
      </c>
      <c r="K36" t="s">
        <v>91</v>
      </c>
      <c r="Q36" t="s">
        <v>1993</v>
      </c>
      <c r="T36">
        <f>T34*T35</f>
        <v>4.0853516307692317</v>
      </c>
      <c r="U36" t="s">
        <v>91</v>
      </c>
    </row>
    <row r="37" spans="1:40" x14ac:dyDescent="0.25">
      <c r="A37" t="s">
        <v>1967</v>
      </c>
    </row>
    <row r="39" spans="1:40" ht="75" x14ac:dyDescent="0.25">
      <c r="C39" t="s">
        <v>97</v>
      </c>
      <c r="D39" s="2" t="s">
        <v>102</v>
      </c>
      <c r="E39" s="2" t="s">
        <v>103</v>
      </c>
      <c r="F39" t="s">
        <v>106</v>
      </c>
      <c r="G39" t="s">
        <v>109</v>
      </c>
      <c r="H39" t="s">
        <v>118</v>
      </c>
      <c r="I39" s="2" t="s">
        <v>123</v>
      </c>
      <c r="J39" s="2" t="s">
        <v>124</v>
      </c>
      <c r="K39" s="2" t="s">
        <v>125</v>
      </c>
      <c r="L39" s="2" t="s">
        <v>126</v>
      </c>
      <c r="M39" s="2" t="s">
        <v>127</v>
      </c>
      <c r="O39" s="5" t="s">
        <v>1996</v>
      </c>
      <c r="P39" s="5" t="s">
        <v>10</v>
      </c>
      <c r="Q39" s="5" t="s">
        <v>11</v>
      </c>
      <c r="S39" s="5" t="s">
        <v>1965</v>
      </c>
      <c r="V39" t="s">
        <v>90</v>
      </c>
      <c r="W39" s="2" t="s">
        <v>1986</v>
      </c>
      <c r="X39" t="s">
        <v>89</v>
      </c>
      <c r="Y39" t="s">
        <v>118</v>
      </c>
    </row>
    <row r="40" spans="1:40" x14ac:dyDescent="0.25">
      <c r="A40" t="s">
        <v>93</v>
      </c>
      <c r="C40" t="s">
        <v>96</v>
      </c>
      <c r="D40" t="s">
        <v>96</v>
      </c>
      <c r="E40" t="s">
        <v>96</v>
      </c>
      <c r="F40" t="s">
        <v>96</v>
      </c>
      <c r="G40" t="s">
        <v>96</v>
      </c>
      <c r="H40" t="s">
        <v>96</v>
      </c>
      <c r="I40" t="s">
        <v>96</v>
      </c>
      <c r="J40" t="s">
        <v>96</v>
      </c>
      <c r="K40" t="s">
        <v>96</v>
      </c>
      <c r="L40" t="s">
        <v>96</v>
      </c>
      <c r="M40" t="s">
        <v>96</v>
      </c>
      <c r="S40" t="s">
        <v>1966</v>
      </c>
      <c r="V40" t="s">
        <v>0</v>
      </c>
      <c r="W40" t="s">
        <v>0</v>
      </c>
      <c r="X40" t="s">
        <v>0</v>
      </c>
      <c r="Y40" t="s">
        <v>0</v>
      </c>
    </row>
    <row r="41" spans="1:40" x14ac:dyDescent="0.25">
      <c r="A41" t="s">
        <v>762</v>
      </c>
      <c r="B41" t="s">
        <v>1968</v>
      </c>
      <c r="F41">
        <v>100</v>
      </c>
      <c r="M41">
        <v>21</v>
      </c>
      <c r="O41" t="str">
        <f>IF(ISERROR(VLOOKUP(A41,TAPList!B:F,1,FALSE)),"Not Found","Yes")</f>
        <v>Not Found</v>
      </c>
      <c r="P41" t="str">
        <f>IFERROR(VLOOKUP($A41,HAPList!$A:$E,4,FALSE),"Not Found")</f>
        <v>Yes</v>
      </c>
      <c r="Q41" t="str">
        <f>IFERROR(VLOOKUP($A41,HAPList!$A:$E,5,FALSE),"Not Found")</f>
        <v>Yes</v>
      </c>
      <c r="S41" t="str">
        <f>IFERROR(VLOOKUP($A41,TAPList!$B:$G,4,FALSE),"Not Found")</f>
        <v>Not Found</v>
      </c>
      <c r="T41" t="str">
        <f>IFERROR(VLOOKUP($A41,TAPList!$B:$G,2,FALSE),"Not Found")</f>
        <v>Not Found</v>
      </c>
      <c r="V41">
        <f t="shared" ref="V41" si="12">IFERROR($V$1*MEDIAN(C41:E41)/1000000*$C$33*3600*8760/453.592/2000,0)</f>
        <v>0</v>
      </c>
      <c r="W41">
        <f t="shared" ref="W41" si="13">$W$1*(F41*F$2+G41*G$2)/SUM(F$2:G$2)/1000000*$C$33*3600*8760/453.592/2000</f>
        <v>5.0624480545940593E-5</v>
      </c>
      <c r="X41">
        <f t="shared" ref="X41:X44" si="14">IFERROR($X$1*MEDIAN(I41:M41)/1000000*$J$36*3600*8760/453.592/2000,0)</f>
        <v>1.3492547493989185E-2</v>
      </c>
      <c r="Y41">
        <f>H41/1000000*$T$36*3600*8760/453.592/2000</f>
        <v>0</v>
      </c>
      <c r="Z41">
        <f>SUM(V41:Y41)*30000/38000</f>
        <v>1.0691977874632995E-2</v>
      </c>
      <c r="AA41">
        <f>SUM(V41:Y41)*75000/38000</f>
        <v>2.6729944686582484E-2</v>
      </c>
      <c r="AB41">
        <f>SUM(V41:Y41)</f>
        <v>1.3543171974535126E-2</v>
      </c>
      <c r="AC41" t="str">
        <f>IF(T41="24-hr",AB41*2000/365,IF(T41="year",AB41*2000,"Not Found"))</f>
        <v>Not Found</v>
      </c>
      <c r="AF41" t="str">
        <f>IFERROR($AC41*AF$3/$AB$3,"Not Found")</f>
        <v>Not Found</v>
      </c>
      <c r="AI41" t="str">
        <f>IFERROR($AC41*AI$3/$AB$3,"Not Found")</f>
        <v>Not Found</v>
      </c>
      <c r="AK41" t="str">
        <f t="shared" si="10"/>
        <v>No</v>
      </c>
      <c r="AM41">
        <f t="shared" ref="AM41:AN44" si="15">IF($P41="Yes",$AB41*AM$3/$AB$3,"")</f>
        <v>1.0691977874632995E-2</v>
      </c>
      <c r="AN41">
        <f t="shared" si="15"/>
        <v>2.6729944686582484E-2</v>
      </c>
    </row>
    <row r="42" spans="1:40" x14ac:dyDescent="0.25">
      <c r="A42" t="s">
        <v>975</v>
      </c>
      <c r="B42" t="s">
        <v>1972</v>
      </c>
      <c r="L42">
        <v>22</v>
      </c>
      <c r="M42">
        <v>51</v>
      </c>
      <c r="O42" t="str">
        <f>IF(ISERROR(VLOOKUP(A42,TAPList!B:F,1,FALSE)),"Not Found","Yes")</f>
        <v>Not Found</v>
      </c>
      <c r="P42" t="str">
        <f>IFERROR(VLOOKUP($A42,HAPList!$A:$E,4,FALSE),"Not Found")</f>
        <v>No</v>
      </c>
      <c r="Q42" t="str">
        <f>IFERROR(VLOOKUP($A42,HAPList!$A:$E,5,FALSE),"Not Found")</f>
        <v>Yes</v>
      </c>
      <c r="S42" t="str">
        <f>IFERROR(VLOOKUP($A42,TAPList!$B:$G,4,FALSE),"Not Found")</f>
        <v>Not Found</v>
      </c>
      <c r="T42" t="str">
        <f>IFERROR(VLOOKUP($A42,TAPList!$B:$G,2,FALSE),"Not Found")</f>
        <v>Not Found</v>
      </c>
      <c r="V42">
        <f t="shared" ref="V42:V44" si="16">IFERROR($V$1*MEDIAN(C42:E42)/1000000*$C$33*3600*8760/453.592/2000,0)</f>
        <v>0</v>
      </c>
      <c r="W42">
        <f t="shared" ref="W42:W44" si="17">$W$1*(F42*F$2+G42*G$2)/SUM(F$2:G$2)/1000000*$C$33*3600*8760/453.592/2000</f>
        <v>0</v>
      </c>
      <c r="X42">
        <f t="shared" si="14"/>
        <v>2.3451332549076442E-2</v>
      </c>
      <c r="Y42">
        <f>H42/1000000*$T$36*3600*8760/453.592/2000</f>
        <v>0</v>
      </c>
      <c r="Z42">
        <f>IF(ISNUMBER(S42),1,0)</f>
        <v>0</v>
      </c>
      <c r="AA42">
        <f>IF(P42="Yes",1,0)</f>
        <v>0</v>
      </c>
      <c r="AB42">
        <f>SUM(V42:Y42)</f>
        <v>2.3451332549076442E-2</v>
      </c>
      <c r="AC42" t="str">
        <f>IF(T42="24-hr",AB42*2000/365,IF(T42="year",AB42*2000,"Not Found"))</f>
        <v>Not Found</v>
      </c>
      <c r="AF42" t="str">
        <f>IFERROR($AC42*AF$3/$AB$3,"Not Found")</f>
        <v>Not Found</v>
      </c>
      <c r="AI42" t="str">
        <f>IFERROR($AC42*AI$3/$AB$3,"Not Found")</f>
        <v>Not Found</v>
      </c>
      <c r="AK42" t="str">
        <f t="shared" si="10"/>
        <v>No</v>
      </c>
      <c r="AM42" t="str">
        <f t="shared" si="15"/>
        <v/>
      </c>
      <c r="AN42" t="str">
        <f t="shared" si="15"/>
        <v/>
      </c>
    </row>
    <row r="43" spans="1:40" x14ac:dyDescent="0.25">
      <c r="A43" t="s">
        <v>1969</v>
      </c>
      <c r="B43" t="s">
        <v>1970</v>
      </c>
      <c r="F43">
        <v>16000</v>
      </c>
      <c r="G43">
        <v>34</v>
      </c>
      <c r="I43">
        <v>390</v>
      </c>
      <c r="K43">
        <v>850</v>
      </c>
      <c r="L43">
        <v>1300</v>
      </c>
      <c r="M43">
        <v>720</v>
      </c>
      <c r="O43" t="str">
        <f>IF(ISERROR(VLOOKUP(A43,TAPList!B:F,1,FALSE)),"Not Found","Yes")</f>
        <v>Not Found</v>
      </c>
      <c r="P43" t="str">
        <f>IFERROR(VLOOKUP($A43,HAPList!$A:$E,4,FALSE),"Not Found")</f>
        <v>Not Found</v>
      </c>
      <c r="Q43" t="str">
        <f>IFERROR(VLOOKUP($A43,HAPList!$A:$E,5,FALSE),"Not Found")</f>
        <v>Not Found</v>
      </c>
      <c r="S43" t="str">
        <f>IFERROR(VLOOKUP($A43,TAPList!$B:$G,4,FALSE),"Not Found")</f>
        <v>Not Found</v>
      </c>
      <c r="T43" t="str">
        <f>IFERROR(VLOOKUP($A43,TAPList!$B:$G,2,FALSE),"Not Found")</f>
        <v>Not Found</v>
      </c>
      <c r="V43">
        <f t="shared" si="16"/>
        <v>0</v>
      </c>
      <c r="W43">
        <f t="shared" si="17"/>
        <v>8.3236770913635537E-3</v>
      </c>
      <c r="X43">
        <f t="shared" si="14"/>
        <v>0.50436427537054807</v>
      </c>
      <c r="Y43">
        <f>H43/1000000*$T$36*3600*8760/453.592/2000</f>
        <v>0</v>
      </c>
      <c r="Z43">
        <f>IF(ISNUMBER(S43),1,0)</f>
        <v>0</v>
      </c>
      <c r="AA43">
        <f>IF(P43="Yes",1,0)</f>
        <v>0</v>
      </c>
      <c r="AB43">
        <f>SUM(V43:Y43)</f>
        <v>0.51268795246191157</v>
      </c>
      <c r="AC43" t="str">
        <f>IF(T43="24-hr",AB43*2000/365,IF(T43="year",AB43*2000,"Not Found"))</f>
        <v>Not Found</v>
      </c>
      <c r="AF43" t="str">
        <f>IFERROR($AC43*AF$3/$AB$3,"Not Found")</f>
        <v>Not Found</v>
      </c>
      <c r="AI43" t="str">
        <f>IFERROR($AC43*AI$3/$AB$3,"Not Found")</f>
        <v>Not Found</v>
      </c>
      <c r="AK43" t="str">
        <f t="shared" si="10"/>
        <v>No</v>
      </c>
      <c r="AM43" t="str">
        <f t="shared" si="15"/>
        <v/>
      </c>
      <c r="AN43" t="str">
        <f t="shared" si="15"/>
        <v/>
      </c>
    </row>
    <row r="44" spans="1:40" x14ac:dyDescent="0.25">
      <c r="A44" t="s">
        <v>63</v>
      </c>
      <c r="B44" t="s">
        <v>1971</v>
      </c>
      <c r="F44">
        <v>28</v>
      </c>
      <c r="K44">
        <v>41</v>
      </c>
      <c r="L44">
        <v>34</v>
      </c>
      <c r="O44" t="str">
        <f>IF(ISERROR(VLOOKUP(A44,TAPList!B:F,1,FALSE)),"Not Found","Yes")</f>
        <v>Yes</v>
      </c>
      <c r="P44" t="str">
        <f>IFERROR(VLOOKUP($A44,HAPList!$A:$E,4,FALSE),"Not Found")</f>
        <v>Yes</v>
      </c>
      <c r="Q44" t="str">
        <f>IFERROR(VLOOKUP($A44,HAPList!$A:$E,5,FALSE),"Not Found")</f>
        <v>No</v>
      </c>
      <c r="S44">
        <f>IFERROR(VLOOKUP($A44,TAPList!$B:$G,4,FALSE),"Not Found")</f>
        <v>105</v>
      </c>
      <c r="T44" t="str">
        <f>IFERROR(VLOOKUP($A44,TAPList!$B:$G,2,FALSE),"Not Found")</f>
        <v>24-hr</v>
      </c>
      <c r="V44">
        <f t="shared" si="16"/>
        <v>0</v>
      </c>
      <c r="W44">
        <f t="shared" si="17"/>
        <v>1.417485455286337E-5</v>
      </c>
      <c r="X44">
        <f t="shared" si="14"/>
        <v>2.4093834810694971E-2</v>
      </c>
      <c r="Y44">
        <f>H44/1000000*$T$36*3600*8760/453.592/2000</f>
        <v>0</v>
      </c>
      <c r="Z44">
        <f>SUM(V44:Y44)*30000/38000</f>
        <v>1.9032639209406184E-2</v>
      </c>
      <c r="AA44">
        <f>SUM(V44:Y44)*75000/38000</f>
        <v>4.758159802351547E-2</v>
      </c>
      <c r="AB44">
        <f>SUM(V44:Y44)</f>
        <v>2.4108009665247836E-2</v>
      </c>
      <c r="AC44">
        <f>IF(T44="24-hr",AB44*2000/365,IF(T44="year",AB44*2000,"Not Found"))</f>
        <v>0.1320986830972484</v>
      </c>
      <c r="AF44">
        <f>IFERROR($AC44*AF$3/$AB$3,"Not Found")</f>
        <v>0.10428843402414348</v>
      </c>
      <c r="AI44">
        <f>IFERROR($AC44*AI$3/$AB$3,"Not Found")</f>
        <v>0.26072108506035868</v>
      </c>
      <c r="AK44" t="str">
        <f t="shared" si="10"/>
        <v>No</v>
      </c>
      <c r="AM44">
        <f t="shared" si="15"/>
        <v>1.9032639209406184E-2</v>
      </c>
      <c r="AN44">
        <f t="shared" si="15"/>
        <v>4.758159802351547E-2</v>
      </c>
    </row>
    <row r="47" spans="1:40" x14ac:dyDescent="0.25">
      <c r="A47" t="s">
        <v>1973</v>
      </c>
    </row>
    <row r="49" spans="1:53" ht="75" x14ac:dyDescent="0.25">
      <c r="C49" t="s">
        <v>97</v>
      </c>
      <c r="D49" s="2" t="s">
        <v>102</v>
      </c>
      <c r="E49" s="2" t="s">
        <v>103</v>
      </c>
      <c r="F49" t="s">
        <v>106</v>
      </c>
      <c r="G49" t="s">
        <v>109</v>
      </c>
      <c r="H49" t="s">
        <v>118</v>
      </c>
      <c r="I49" s="2" t="s">
        <v>123</v>
      </c>
      <c r="J49" s="2" t="s">
        <v>124</v>
      </c>
      <c r="K49" s="2" t="s">
        <v>125</v>
      </c>
      <c r="L49" s="2" t="s">
        <v>126</v>
      </c>
      <c r="M49" s="2" t="s">
        <v>127</v>
      </c>
      <c r="O49" s="5" t="s">
        <v>1996</v>
      </c>
      <c r="P49" s="5" t="s">
        <v>10</v>
      </c>
      <c r="Q49" s="5" t="s">
        <v>11</v>
      </c>
      <c r="S49" s="5" t="s">
        <v>1965</v>
      </c>
      <c r="V49" t="s">
        <v>90</v>
      </c>
      <c r="W49" s="2" t="s">
        <v>1986</v>
      </c>
      <c r="X49" t="s">
        <v>89</v>
      </c>
      <c r="Y49" t="s">
        <v>118</v>
      </c>
      <c r="AQ49" s="31"/>
      <c r="AR49" s="31"/>
      <c r="AS49" s="31"/>
      <c r="AT49" s="31"/>
      <c r="AU49" s="31"/>
      <c r="AV49" s="31"/>
      <c r="AW49" s="31"/>
      <c r="AX49" s="31"/>
      <c r="AY49" s="31"/>
      <c r="AZ49" s="31"/>
      <c r="BA49" s="31"/>
    </row>
    <row r="50" spans="1:53" x14ac:dyDescent="0.25">
      <c r="A50" t="s">
        <v>93</v>
      </c>
      <c r="C50" t="s">
        <v>96</v>
      </c>
      <c r="D50" t="s">
        <v>96</v>
      </c>
      <c r="E50" t="s">
        <v>96</v>
      </c>
      <c r="F50" t="s">
        <v>96</v>
      </c>
      <c r="G50" t="s">
        <v>96</v>
      </c>
      <c r="H50" t="s">
        <v>96</v>
      </c>
      <c r="I50" t="s">
        <v>96</v>
      </c>
      <c r="J50" t="s">
        <v>96</v>
      </c>
      <c r="K50" t="s">
        <v>96</v>
      </c>
      <c r="L50" t="s">
        <v>96</v>
      </c>
      <c r="M50" t="s">
        <v>96</v>
      </c>
      <c r="S50" t="s">
        <v>1966</v>
      </c>
      <c r="V50" t="s">
        <v>0</v>
      </c>
      <c r="W50" t="s">
        <v>0</v>
      </c>
      <c r="X50" t="s">
        <v>0</v>
      </c>
      <c r="Y50" t="s">
        <v>0</v>
      </c>
      <c r="AQ50" s="31"/>
      <c r="AR50" s="31"/>
      <c r="AS50" s="31"/>
      <c r="AT50" s="31"/>
      <c r="AU50" s="31"/>
      <c r="AV50" s="31"/>
      <c r="AW50" s="31"/>
      <c r="AX50" s="31"/>
      <c r="AY50" s="31"/>
      <c r="AZ50" s="31"/>
      <c r="BA50" s="31"/>
    </row>
    <row r="51" spans="1:53" x14ac:dyDescent="0.25">
      <c r="A51" s="25" t="s">
        <v>65</v>
      </c>
      <c r="B51" s="25" t="s">
        <v>52</v>
      </c>
      <c r="C51" s="25"/>
      <c r="D51" s="25"/>
      <c r="E51" s="25"/>
      <c r="F51" s="25"/>
      <c r="G51" s="25"/>
      <c r="H51" s="25"/>
      <c r="I51" s="25">
        <v>9.6</v>
      </c>
      <c r="J51" s="25"/>
      <c r="K51" s="25"/>
      <c r="L51" s="25"/>
      <c r="M51" s="25">
        <v>66</v>
      </c>
      <c r="N51" s="25"/>
      <c r="O51" s="25" t="str">
        <f>IF(ISERROR(VLOOKUP(A51,TAPList!B:F,1,FALSE)),"Not Found","Yes")</f>
        <v>Yes</v>
      </c>
      <c r="P51" s="25" t="str">
        <f>IFERROR(VLOOKUP($A51,HAPList!$A:$E,4,FALSE),"Not Found")</f>
        <v>Yes</v>
      </c>
      <c r="Q51" s="25" t="str">
        <f>IFERROR(VLOOKUP($A51,HAPList!$A:$E,5,FALSE),"Not Found")</f>
        <v>Yes</v>
      </c>
      <c r="R51" s="25"/>
      <c r="S51" s="25">
        <f>IFERROR(VLOOKUP($A51,TAPList!$B:$G,4,FALSE),"Not Found")</f>
        <v>32</v>
      </c>
      <c r="T51" s="25" t="str">
        <f>IFERROR(VLOOKUP($A51,TAPList!$B:$G,2,FALSE),"Not Found")</f>
        <v>year</v>
      </c>
      <c r="U51" s="25"/>
      <c r="V51" s="25">
        <f t="shared" ref="V51" si="18">IFERROR($V$1*MEDIAN(C51:E51)/1000000*$C$33*3600*8760/453.592/2000,0)</f>
        <v>0</v>
      </c>
      <c r="W51" s="25">
        <f t="shared" ref="W51" si="19">$W$1*(F51*F$2+G51*G$2)/SUM(F$2:G$2)/1000000*$C$33*3600*8760/453.592/2000</f>
        <v>0</v>
      </c>
      <c r="X51" s="25">
        <f>IFERROR($X$1*MEDIAN(I51:M51)/1000000*$J$36*3600*8760/453.592/2000,0)</f>
        <v>2.4286585489180532E-2</v>
      </c>
      <c r="Y51" s="25">
        <f t="shared" ref="Y51:Y60" si="20">H51/1000000*$T$36*3600*8760/453.592/2000</f>
        <v>0</v>
      </c>
      <c r="Z51" s="27">
        <f>SUM(V51:Y51)*30000/38000</f>
        <v>1.917362012303726E-2</v>
      </c>
      <c r="AA51" s="27">
        <f>SUM(V51:Y51)*75000/38000</f>
        <v>4.7934050307593151E-2</v>
      </c>
      <c r="AB51">
        <f t="shared" ref="AB51:AB60" si="21">SUM(V51:Y51)</f>
        <v>2.4286585489180532E-2</v>
      </c>
      <c r="AC51" s="25">
        <f t="shared" ref="AC51:AC60" si="22">IF(T51="24-hr",AB51*2000/365,IF(T51="year",AB51*2000,"Not Found"))</f>
        <v>48.573170978361063</v>
      </c>
      <c r="AD51" s="25"/>
      <c r="AE51" s="25"/>
      <c r="AF51" s="25">
        <f t="shared" ref="AF51:AF60" si="23">IFERROR($AC51*AF$3/$AB$3,"Not Found")</f>
        <v>38.347240246074527</v>
      </c>
      <c r="AG51" s="25"/>
      <c r="AH51" s="25"/>
      <c r="AI51" s="25">
        <f t="shared" ref="AI51:AI60" si="24">IFERROR($AC51*AI$3/$AB$3,"Not Found")</f>
        <v>95.868100615186307</v>
      </c>
      <c r="AK51" t="str">
        <f t="shared" si="10"/>
        <v>Yes</v>
      </c>
      <c r="AM51">
        <f t="shared" ref="AM51:AN60" si="25">IF($P51="Yes",$AB51*AM$3/$AB$3,"")</f>
        <v>1.917362012303726E-2</v>
      </c>
      <c r="AN51">
        <f t="shared" si="25"/>
        <v>4.7934050307593151E-2</v>
      </c>
      <c r="AQ51" s="31"/>
      <c r="AR51" s="31"/>
      <c r="AS51" s="31"/>
      <c r="AT51" s="31"/>
      <c r="AU51" s="31"/>
      <c r="AV51" s="31"/>
      <c r="AW51" s="31"/>
      <c r="AX51" s="31"/>
      <c r="AY51" s="31"/>
      <c r="AZ51" s="31"/>
      <c r="BA51" s="31"/>
    </row>
    <row r="52" spans="1:53" s="1" customFormat="1" x14ac:dyDescent="0.25">
      <c r="A52" s="1" t="s">
        <v>66</v>
      </c>
      <c r="B52" s="1" t="s">
        <v>53</v>
      </c>
      <c r="E52" s="1">
        <v>4</v>
      </c>
      <c r="F52" s="1">
        <v>21</v>
      </c>
      <c r="I52" s="1">
        <v>6.1</v>
      </c>
      <c r="K52" s="1">
        <v>3.8</v>
      </c>
      <c r="L52" s="1">
        <v>4.5999999999999996</v>
      </c>
      <c r="M52" s="1">
        <v>1100</v>
      </c>
      <c r="O52" s="1" t="str">
        <f>IF(ISERROR(VLOOKUP(A52,TAPList!B:F,1,FALSE)),"Not Found","Yes")</f>
        <v>Yes</v>
      </c>
      <c r="P52" s="1" t="str">
        <f>IFERROR(VLOOKUP($A52,HAPList!$A:$E,4,FALSE),"Not Found")</f>
        <v>Yes</v>
      </c>
      <c r="Q52" s="1" t="str">
        <f>IFERROR(VLOOKUP($A52,HAPList!$A:$E,5,FALSE),"Not Found")</f>
        <v>Yes</v>
      </c>
      <c r="S52" s="1">
        <f>IFERROR(VLOOKUP($A52,TAPList!$B:$G,4,FALSE),"Not Found")</f>
        <v>71</v>
      </c>
      <c r="T52" s="1" t="str">
        <f>IFERROR(VLOOKUP($A52,TAPList!$B:$G,2,FALSE),"Not Found")</f>
        <v>year</v>
      </c>
      <c r="V52" s="1">
        <f t="shared" ref="V52:V60" si="26">IFERROR($V$1*MEDIAN(C52:E52)/1000000*$C$33*3600*8760/453.592/2000,0)</f>
        <v>5.6699418211453453E-4</v>
      </c>
      <c r="W52" s="1">
        <f t="shared" ref="W52:W60" si="27">$W$1*(F52*F$2+G52*G$2)/SUM(F$2:G$2)/1000000*$C$33*3600*8760/453.592/2000</f>
        <v>1.0631140914647525E-5</v>
      </c>
      <c r="X52">
        <f t="shared" ref="X52:X60" si="28">IFERROR($X$1*MEDIAN(I52:M52)/1000000*$J$36*3600*8760/453.592/2000,0)</f>
        <v>3.4373870996591491E-3</v>
      </c>
      <c r="Y52" s="1">
        <f t="shared" si="20"/>
        <v>0</v>
      </c>
      <c r="Z52" s="28">
        <f>SUM(V52:Y52)*30000/38000</f>
        <v>3.1697466494907882E-3</v>
      </c>
      <c r="AA52" s="28">
        <f>SUM(V52:Y52)*75000/38000</f>
        <v>7.9243666237269698E-3</v>
      </c>
      <c r="AB52" s="1">
        <f t="shared" si="21"/>
        <v>4.0150124226883315E-3</v>
      </c>
      <c r="AC52" s="1">
        <f t="shared" si="22"/>
        <v>8.0300248453766638</v>
      </c>
      <c r="AF52" s="1">
        <f t="shared" si="23"/>
        <v>6.3394932989815773</v>
      </c>
      <c r="AI52" s="1">
        <f t="shared" si="24"/>
        <v>15.848733247453941</v>
      </c>
      <c r="AK52" t="str">
        <f t="shared" si="10"/>
        <v>No</v>
      </c>
      <c r="AM52" s="1">
        <f t="shared" si="25"/>
        <v>3.1697466494907882E-3</v>
      </c>
      <c r="AN52" s="1">
        <f t="shared" si="25"/>
        <v>7.9243666237269698E-3</v>
      </c>
      <c r="AQ52" s="33"/>
      <c r="AR52" s="33"/>
      <c r="AS52" s="33"/>
      <c r="AT52" s="33"/>
      <c r="AU52" s="33"/>
      <c r="AV52" s="33"/>
      <c r="AW52" s="33"/>
      <c r="AX52" s="33"/>
      <c r="AY52" s="33"/>
      <c r="AZ52" s="33"/>
      <c r="BA52" s="33"/>
    </row>
    <row r="53" spans="1:53" x14ac:dyDescent="0.25">
      <c r="A53" t="s">
        <v>23</v>
      </c>
      <c r="B53" t="s">
        <v>24</v>
      </c>
      <c r="M53">
        <v>230</v>
      </c>
      <c r="O53" t="str">
        <f>IF(ISERROR(VLOOKUP(A53,TAPList!B:F,1,FALSE)),"Not Found","Yes")</f>
        <v>Not Found</v>
      </c>
      <c r="P53" t="str">
        <f>IFERROR(VLOOKUP($A53,HAPList!$A:$E,4,FALSE),"Not Found")</f>
        <v>Yes</v>
      </c>
      <c r="Q53" t="str">
        <f>IFERROR(VLOOKUP($A53,HAPList!$A:$E,5,FALSE),"Not Found")</f>
        <v>Yes</v>
      </c>
      <c r="S53" t="str">
        <f>IFERROR(VLOOKUP($A53,TAPList!$B:$G,4,FALSE),"Not Found")</f>
        <v>Not Found</v>
      </c>
      <c r="T53" t="str">
        <f>IFERROR(VLOOKUP($A53,TAPList!$B:$G,2,FALSE),"Not Found")</f>
        <v>Not Found</v>
      </c>
      <c r="V53">
        <f t="shared" si="26"/>
        <v>0</v>
      </c>
      <c r="W53">
        <f t="shared" si="27"/>
        <v>0</v>
      </c>
      <c r="X53">
        <f t="shared" si="28"/>
        <v>0.1477755201722625</v>
      </c>
      <c r="Y53">
        <f t="shared" si="20"/>
        <v>0</v>
      </c>
      <c r="Z53" s="27">
        <f>SUM(V53:Y53)*30000/38000</f>
        <v>0.11666488434652303</v>
      </c>
      <c r="AA53" s="27">
        <f>SUM(V53:Y53)*75000/38000</f>
        <v>0.29166221086630756</v>
      </c>
      <c r="AB53">
        <f t="shared" si="21"/>
        <v>0.1477755201722625</v>
      </c>
      <c r="AC53" t="str">
        <f t="shared" si="22"/>
        <v>Not Found</v>
      </c>
      <c r="AF53" t="str">
        <f t="shared" si="23"/>
        <v>Not Found</v>
      </c>
      <c r="AI53" t="str">
        <f t="shared" si="24"/>
        <v>Not Found</v>
      </c>
      <c r="AK53" t="str">
        <f t="shared" si="10"/>
        <v>No</v>
      </c>
      <c r="AM53">
        <f t="shared" si="25"/>
        <v>0.11666488434652303</v>
      </c>
      <c r="AN53">
        <f t="shared" si="25"/>
        <v>0.29166221086630756</v>
      </c>
      <c r="AQ53" s="31"/>
      <c r="AR53" s="31"/>
      <c r="AS53" s="31"/>
      <c r="AT53" s="31"/>
      <c r="AU53" s="31"/>
      <c r="AV53" s="31"/>
      <c r="AW53" s="31"/>
      <c r="AX53" s="31"/>
      <c r="AY53" s="31"/>
      <c r="AZ53" s="31"/>
      <c r="BA53" s="31"/>
    </row>
    <row r="54" spans="1:53" x14ac:dyDescent="0.25">
      <c r="A54" t="s">
        <v>25</v>
      </c>
      <c r="B54" t="s">
        <v>26</v>
      </c>
      <c r="M54">
        <v>220</v>
      </c>
      <c r="O54" t="str">
        <f>IF(ISERROR(VLOOKUP(A54,TAPList!B:F,1,FALSE)),"Not Found","Yes")</f>
        <v>Not Found</v>
      </c>
      <c r="P54" t="str">
        <f>IFERROR(VLOOKUP($A54,HAPList!$A:$E,4,FALSE),"Not Found")</f>
        <v>Not Found</v>
      </c>
      <c r="Q54" t="str">
        <f>IFERROR(VLOOKUP($A54,HAPList!$A:$E,5,FALSE),"Not Found")</f>
        <v>Not Found</v>
      </c>
      <c r="S54" t="str">
        <f>IFERROR(VLOOKUP($A54,TAPList!$B:$G,4,FALSE),"Not Found")</f>
        <v>Not Found</v>
      </c>
      <c r="T54" t="str">
        <f>IFERROR(VLOOKUP($A54,TAPList!$B:$G,2,FALSE),"Not Found")</f>
        <v>Not Found</v>
      </c>
      <c r="V54">
        <f t="shared" si="26"/>
        <v>0</v>
      </c>
      <c r="W54">
        <f t="shared" si="27"/>
        <v>0</v>
      </c>
      <c r="X54">
        <f t="shared" si="28"/>
        <v>0.14135049755607715</v>
      </c>
      <c r="Y54">
        <f t="shared" si="20"/>
        <v>0</v>
      </c>
      <c r="Z54">
        <f t="shared" ref="Z54:Z60" si="29">IF(ISNUMBER(S54),1,0)</f>
        <v>0</v>
      </c>
      <c r="AA54">
        <f t="shared" ref="AA54:AA60" si="30">IF(P54="Yes",1,0)</f>
        <v>0</v>
      </c>
      <c r="AB54">
        <f t="shared" si="21"/>
        <v>0.14135049755607715</v>
      </c>
      <c r="AC54" t="str">
        <f t="shared" si="22"/>
        <v>Not Found</v>
      </c>
      <c r="AF54" t="str">
        <f t="shared" si="23"/>
        <v>Not Found</v>
      </c>
      <c r="AI54" t="str">
        <f t="shared" si="24"/>
        <v>Not Found</v>
      </c>
      <c r="AK54" t="str">
        <f t="shared" si="10"/>
        <v>No</v>
      </c>
      <c r="AM54" t="str">
        <f t="shared" si="25"/>
        <v/>
      </c>
      <c r="AN54" t="str">
        <f t="shared" si="25"/>
        <v/>
      </c>
      <c r="AQ54" s="31"/>
      <c r="AR54" s="31"/>
      <c r="AS54" s="31"/>
      <c r="AT54" s="31"/>
      <c r="AU54" s="31"/>
      <c r="AV54" s="31"/>
      <c r="AW54" s="31"/>
      <c r="AX54" s="31"/>
      <c r="AY54" s="31"/>
      <c r="AZ54" s="31"/>
      <c r="BA54" s="31"/>
    </row>
    <row r="55" spans="1:53" x14ac:dyDescent="0.25">
      <c r="A55" t="s">
        <v>1974</v>
      </c>
      <c r="B55" t="s">
        <v>1975</v>
      </c>
      <c r="I55">
        <v>4.8</v>
      </c>
      <c r="M55">
        <v>250</v>
      </c>
      <c r="O55" t="str">
        <f>IF(ISERROR(VLOOKUP(A55,TAPList!B:F,1,FALSE)),"Not Found","Yes")</f>
        <v>Not Found</v>
      </c>
      <c r="P55" t="str">
        <f>IFERROR(VLOOKUP($A55,HAPList!$A:$E,4,FALSE),"Not Found")</f>
        <v>Not Found</v>
      </c>
      <c r="Q55" t="str">
        <f>IFERROR(VLOOKUP($A55,HAPList!$A:$E,5,FALSE),"Not Found")</f>
        <v>Not Found</v>
      </c>
      <c r="S55" t="str">
        <f>IFERROR(VLOOKUP($A55,TAPList!$B:$G,4,FALSE),"Not Found")</f>
        <v>Not Found</v>
      </c>
      <c r="T55" t="str">
        <f>IFERROR(VLOOKUP($A55,TAPList!$B:$G,2,FALSE),"Not Found")</f>
        <v>Not Found</v>
      </c>
      <c r="V55">
        <f t="shared" si="26"/>
        <v>0</v>
      </c>
      <c r="W55">
        <f t="shared" si="27"/>
        <v>0</v>
      </c>
      <c r="X55">
        <f t="shared" si="28"/>
        <v>8.1854788130201042E-2</v>
      </c>
      <c r="Y55">
        <f t="shared" si="20"/>
        <v>0</v>
      </c>
      <c r="Z55">
        <f t="shared" si="29"/>
        <v>0</v>
      </c>
      <c r="AA55">
        <f t="shared" si="30"/>
        <v>0</v>
      </c>
      <c r="AB55">
        <f t="shared" si="21"/>
        <v>8.1854788130201042E-2</v>
      </c>
      <c r="AC55" t="str">
        <f t="shared" si="22"/>
        <v>Not Found</v>
      </c>
      <c r="AF55" t="str">
        <f t="shared" si="23"/>
        <v>Not Found</v>
      </c>
      <c r="AI55" t="str">
        <f t="shared" si="24"/>
        <v>Not Found</v>
      </c>
      <c r="AK55" t="str">
        <f t="shared" si="10"/>
        <v>No</v>
      </c>
      <c r="AM55" t="str">
        <f t="shared" si="25"/>
        <v/>
      </c>
      <c r="AN55" t="str">
        <f t="shared" si="25"/>
        <v/>
      </c>
      <c r="AQ55" s="31"/>
      <c r="AR55" s="31"/>
      <c r="AS55" s="31"/>
      <c r="AT55" s="31"/>
      <c r="AU55" s="31"/>
      <c r="AV55" s="31"/>
      <c r="AW55" s="31"/>
      <c r="AX55" s="31"/>
      <c r="AY55" s="31"/>
      <c r="AZ55" s="31"/>
      <c r="BA55" s="31"/>
    </row>
    <row r="56" spans="1:53" x14ac:dyDescent="0.25">
      <c r="A56" t="s">
        <v>1978</v>
      </c>
      <c r="B56" t="s">
        <v>1981</v>
      </c>
      <c r="M56">
        <v>260</v>
      </c>
      <c r="O56" t="str">
        <f>IF(ISERROR(VLOOKUP(A56,TAPList!B:F,1,FALSE)),"Not Found","Yes")</f>
        <v>Not Found</v>
      </c>
      <c r="P56" t="str">
        <f>IFERROR(VLOOKUP($A56,HAPList!$A:$E,4,FALSE),"Not Found")</f>
        <v>Not Found</v>
      </c>
      <c r="Q56" t="str">
        <f>IFERROR(VLOOKUP($A56,HAPList!$A:$E,5,FALSE),"Not Found")</f>
        <v>Not Found</v>
      </c>
      <c r="S56" t="str">
        <f>IFERROR(VLOOKUP($A56,TAPList!$B:$G,4,FALSE),"Not Found")</f>
        <v>Not Found</v>
      </c>
      <c r="T56" t="str">
        <f>IFERROR(VLOOKUP($A56,TAPList!$B:$G,2,FALSE),"Not Found")</f>
        <v>Not Found</v>
      </c>
      <c r="V56">
        <f t="shared" si="26"/>
        <v>0</v>
      </c>
      <c r="W56">
        <f t="shared" si="27"/>
        <v>0</v>
      </c>
      <c r="X56">
        <f t="shared" si="28"/>
        <v>0.16705058802081849</v>
      </c>
      <c r="Y56">
        <f t="shared" si="20"/>
        <v>0</v>
      </c>
      <c r="Z56">
        <f t="shared" si="29"/>
        <v>0</v>
      </c>
      <c r="AA56">
        <f t="shared" si="30"/>
        <v>0</v>
      </c>
      <c r="AB56">
        <f t="shared" si="21"/>
        <v>0.16705058802081849</v>
      </c>
      <c r="AC56" t="str">
        <f t="shared" si="22"/>
        <v>Not Found</v>
      </c>
      <c r="AF56" t="str">
        <f t="shared" si="23"/>
        <v>Not Found</v>
      </c>
      <c r="AI56" t="str">
        <f t="shared" si="24"/>
        <v>Not Found</v>
      </c>
      <c r="AK56" t="str">
        <f t="shared" si="10"/>
        <v>No</v>
      </c>
      <c r="AM56" t="str">
        <f t="shared" si="25"/>
        <v/>
      </c>
      <c r="AN56" t="str">
        <f t="shared" si="25"/>
        <v/>
      </c>
      <c r="AQ56" s="31"/>
      <c r="AR56" s="31"/>
      <c r="AS56" s="31"/>
      <c r="AT56" s="31"/>
      <c r="AU56" s="31"/>
      <c r="AV56" s="31"/>
      <c r="AW56" s="31"/>
      <c r="AX56" s="31"/>
      <c r="AY56" s="31"/>
      <c r="AZ56" s="31"/>
      <c r="BA56" s="31"/>
    </row>
    <row r="57" spans="1:53" x14ac:dyDescent="0.25">
      <c r="A57" t="s">
        <v>17</v>
      </c>
      <c r="B57" t="s">
        <v>1982</v>
      </c>
      <c r="M57">
        <v>6.6</v>
      </c>
      <c r="O57" t="str">
        <f>IF(ISERROR(VLOOKUP(A57,TAPList!B:F,1,FALSE)),"Not Found","Yes")</f>
        <v>Not Found</v>
      </c>
      <c r="P57" t="str">
        <f>IFERROR(VLOOKUP($A57,HAPList!$A:$E,4,FALSE),"Not Found")</f>
        <v>No</v>
      </c>
      <c r="Q57" t="str">
        <f>IFERROR(VLOOKUP($A57,HAPList!$A:$E,5,FALSE),"Not Found")</f>
        <v>Yes</v>
      </c>
      <c r="S57" t="str">
        <f>IFERROR(VLOOKUP($A57,TAPList!$B:$G,4,FALSE),"Not Found")</f>
        <v>Not Found</v>
      </c>
      <c r="T57" t="str">
        <f>IFERROR(VLOOKUP($A57,TAPList!$B:$G,2,FALSE),"Not Found")</f>
        <v>Not Found</v>
      </c>
      <c r="V57">
        <f t="shared" si="26"/>
        <v>0</v>
      </c>
      <c r="W57">
        <f t="shared" si="27"/>
        <v>0</v>
      </c>
      <c r="X57">
        <f t="shared" si="28"/>
        <v>4.240514926682315E-3</v>
      </c>
      <c r="Y57">
        <f t="shared" si="20"/>
        <v>0</v>
      </c>
      <c r="Z57">
        <f t="shared" si="29"/>
        <v>0</v>
      </c>
      <c r="AA57">
        <f t="shared" si="30"/>
        <v>0</v>
      </c>
      <c r="AB57">
        <f t="shared" si="21"/>
        <v>4.240514926682315E-3</v>
      </c>
      <c r="AC57" t="str">
        <f t="shared" si="22"/>
        <v>Not Found</v>
      </c>
      <c r="AF57" t="str">
        <f t="shared" si="23"/>
        <v>Not Found</v>
      </c>
      <c r="AI57" t="str">
        <f t="shared" si="24"/>
        <v>Not Found</v>
      </c>
      <c r="AK57" t="str">
        <f t="shared" si="10"/>
        <v>No</v>
      </c>
      <c r="AM57" t="str">
        <f t="shared" si="25"/>
        <v/>
      </c>
      <c r="AN57" t="str">
        <f t="shared" si="25"/>
        <v/>
      </c>
      <c r="AQ57" s="31"/>
      <c r="AR57" s="31"/>
      <c r="AS57" s="31"/>
      <c r="AT57" s="31"/>
      <c r="AU57" s="31"/>
      <c r="AV57" s="31"/>
      <c r="AW57" s="31"/>
      <c r="AX57" s="31"/>
      <c r="AY57" s="31"/>
      <c r="AZ57" s="31"/>
      <c r="BA57" s="31"/>
    </row>
    <row r="58" spans="1:53" x14ac:dyDescent="0.25">
      <c r="A58" t="s">
        <v>1979</v>
      </c>
      <c r="B58" t="s">
        <v>1983</v>
      </c>
      <c r="M58">
        <v>13</v>
      </c>
      <c r="O58" t="str">
        <f>IF(ISERROR(VLOOKUP(A58,TAPList!B:F,1,FALSE)),"Not Found","Yes")</f>
        <v>Not Found</v>
      </c>
      <c r="P58" t="str">
        <f>IFERROR(VLOOKUP($A58,HAPList!$A:$E,4,FALSE),"Not Found")</f>
        <v>Not Found</v>
      </c>
      <c r="Q58" t="str">
        <f>IFERROR(VLOOKUP($A58,HAPList!$A:$E,5,FALSE),"Not Found")</f>
        <v>Not Found</v>
      </c>
      <c r="S58" t="str">
        <f>IFERROR(VLOOKUP($A58,TAPList!$B:$G,4,FALSE),"Not Found")</f>
        <v>Not Found</v>
      </c>
      <c r="T58" t="str">
        <f>IFERROR(VLOOKUP($A58,TAPList!$B:$G,2,FALSE),"Not Found")</f>
        <v>Not Found</v>
      </c>
      <c r="V58">
        <f t="shared" si="26"/>
        <v>0</v>
      </c>
      <c r="W58">
        <f t="shared" si="27"/>
        <v>0</v>
      </c>
      <c r="X58">
        <f t="shared" si="28"/>
        <v>8.3525294010409253E-3</v>
      </c>
      <c r="Y58">
        <f t="shared" si="20"/>
        <v>0</v>
      </c>
      <c r="Z58">
        <f t="shared" si="29"/>
        <v>0</v>
      </c>
      <c r="AA58">
        <f t="shared" si="30"/>
        <v>0</v>
      </c>
      <c r="AB58">
        <f t="shared" si="21"/>
        <v>8.3525294010409253E-3</v>
      </c>
      <c r="AC58" t="str">
        <f t="shared" si="22"/>
        <v>Not Found</v>
      </c>
      <c r="AF58" t="str">
        <f t="shared" si="23"/>
        <v>Not Found</v>
      </c>
      <c r="AI58" t="str">
        <f t="shared" si="24"/>
        <v>Not Found</v>
      </c>
      <c r="AK58" t="str">
        <f t="shared" si="10"/>
        <v>No</v>
      </c>
      <c r="AM58" t="str">
        <f t="shared" si="25"/>
        <v/>
      </c>
      <c r="AN58" t="str">
        <f t="shared" si="25"/>
        <v/>
      </c>
      <c r="AQ58" s="31"/>
      <c r="AR58" s="31"/>
      <c r="AS58" s="31"/>
      <c r="AT58" s="31"/>
      <c r="AU58" s="31"/>
      <c r="AV58" s="31"/>
      <c r="AW58" s="31"/>
      <c r="AX58" s="31"/>
      <c r="AY58" s="31"/>
      <c r="AZ58" s="31"/>
      <c r="BA58" s="31"/>
    </row>
    <row r="59" spans="1:53" x14ac:dyDescent="0.25">
      <c r="A59" t="s">
        <v>1980</v>
      </c>
      <c r="B59" t="s">
        <v>1984</v>
      </c>
      <c r="M59">
        <v>23</v>
      </c>
      <c r="O59" t="str">
        <f>IF(ISERROR(VLOOKUP(A59,TAPList!B:F,1,FALSE)),"Not Found","Yes")</f>
        <v>Not Found</v>
      </c>
      <c r="P59" t="str">
        <f>IFERROR(VLOOKUP($A59,HAPList!$A:$E,4,FALSE),"Not Found")</f>
        <v>Not Found</v>
      </c>
      <c r="Q59" t="str">
        <f>IFERROR(VLOOKUP($A59,HAPList!$A:$E,5,FALSE),"Not Found")</f>
        <v>Not Found</v>
      </c>
      <c r="S59" t="str">
        <f>IFERROR(VLOOKUP($A59,TAPList!$B:$G,4,FALSE),"Not Found")</f>
        <v>Not Found</v>
      </c>
      <c r="T59" t="str">
        <f>IFERROR(VLOOKUP($A59,TAPList!$B:$G,2,FALSE),"Not Found")</f>
        <v>Not Found</v>
      </c>
      <c r="V59">
        <f t="shared" si="26"/>
        <v>0</v>
      </c>
      <c r="W59">
        <f t="shared" si="27"/>
        <v>0</v>
      </c>
      <c r="X59">
        <f t="shared" si="28"/>
        <v>1.4777552017226253E-2</v>
      </c>
      <c r="Y59">
        <f t="shared" si="20"/>
        <v>0</v>
      </c>
      <c r="Z59">
        <f t="shared" si="29"/>
        <v>0</v>
      </c>
      <c r="AA59">
        <f t="shared" si="30"/>
        <v>0</v>
      </c>
      <c r="AB59">
        <f t="shared" si="21"/>
        <v>1.4777552017226253E-2</v>
      </c>
      <c r="AC59" t="str">
        <f t="shared" si="22"/>
        <v>Not Found</v>
      </c>
      <c r="AF59" t="str">
        <f t="shared" si="23"/>
        <v>Not Found</v>
      </c>
      <c r="AI59" t="str">
        <f t="shared" si="24"/>
        <v>Not Found</v>
      </c>
      <c r="AK59" t="str">
        <f t="shared" si="10"/>
        <v>No</v>
      </c>
      <c r="AM59" t="str">
        <f t="shared" si="25"/>
        <v/>
      </c>
      <c r="AN59" t="str">
        <f t="shared" si="25"/>
        <v/>
      </c>
      <c r="AQ59" s="31"/>
      <c r="AR59" s="31"/>
      <c r="AS59" s="31"/>
      <c r="AT59" s="31"/>
      <c r="AU59" s="31"/>
      <c r="AV59" s="31"/>
      <c r="AW59" s="31"/>
      <c r="AX59" s="31"/>
      <c r="AY59" s="31"/>
      <c r="AZ59" s="31"/>
      <c r="BA59" s="31"/>
    </row>
    <row r="60" spans="1:53" x14ac:dyDescent="0.25">
      <c r="A60" t="s">
        <v>1976</v>
      </c>
      <c r="B60" t="s">
        <v>1977</v>
      </c>
      <c r="L60">
        <v>3.8</v>
      </c>
      <c r="O60" t="str">
        <f>IF(ISERROR(VLOOKUP(A60,TAPList!B:F,1,FALSE)),"Not Found","Yes")</f>
        <v>Not Found</v>
      </c>
      <c r="P60" t="str">
        <f>IFERROR(VLOOKUP($A60,HAPList!$A:$E,4,FALSE),"Not Found")</f>
        <v>Not Found</v>
      </c>
      <c r="Q60" t="str">
        <f>IFERROR(VLOOKUP($A60,HAPList!$A:$E,5,FALSE),"Not Found")</f>
        <v>Not Found</v>
      </c>
      <c r="S60" t="str">
        <f>IFERROR(VLOOKUP($A60,TAPList!$B:$G,4,FALSE),"Not Found")</f>
        <v>Not Found</v>
      </c>
      <c r="T60" t="str">
        <f>IFERROR(VLOOKUP($A60,TAPList!$B:$G,2,FALSE),"Not Found")</f>
        <v>Not Found</v>
      </c>
      <c r="V60">
        <f t="shared" si="26"/>
        <v>0</v>
      </c>
      <c r="W60">
        <f t="shared" si="27"/>
        <v>0</v>
      </c>
      <c r="X60">
        <f t="shared" si="28"/>
        <v>2.4415085941504235E-3</v>
      </c>
      <c r="Y60">
        <f t="shared" si="20"/>
        <v>0</v>
      </c>
      <c r="Z60">
        <f t="shared" si="29"/>
        <v>0</v>
      </c>
      <c r="AA60">
        <f t="shared" si="30"/>
        <v>0</v>
      </c>
      <c r="AB60">
        <f t="shared" si="21"/>
        <v>2.4415085941504235E-3</v>
      </c>
      <c r="AC60" t="str">
        <f t="shared" si="22"/>
        <v>Not Found</v>
      </c>
      <c r="AF60" t="str">
        <f t="shared" si="23"/>
        <v>Not Found</v>
      </c>
      <c r="AI60" t="str">
        <f t="shared" si="24"/>
        <v>Not Found</v>
      </c>
      <c r="AK60" t="str">
        <f t="shared" si="10"/>
        <v>No</v>
      </c>
      <c r="AM60" t="str">
        <f t="shared" si="25"/>
        <v/>
      </c>
      <c r="AN60" t="str">
        <f t="shared" si="25"/>
        <v/>
      </c>
      <c r="AQ60" s="31"/>
      <c r="AR60" s="31"/>
      <c r="AS60" s="31"/>
      <c r="AT60" s="31"/>
      <c r="AU60" s="31"/>
      <c r="AV60" s="31"/>
      <c r="AW60" s="31"/>
      <c r="AX60" s="31"/>
      <c r="AY60" s="31"/>
      <c r="AZ60" s="31"/>
      <c r="BA60" s="31"/>
    </row>
    <row r="61" spans="1:53" x14ac:dyDescent="0.25">
      <c r="AQ61" s="31"/>
      <c r="AR61" s="31"/>
      <c r="AS61" s="31"/>
      <c r="AT61" s="31"/>
      <c r="AU61" s="31"/>
      <c r="AV61" s="31"/>
      <c r="AW61" s="31"/>
      <c r="AX61" s="31"/>
      <c r="AY61" s="31"/>
      <c r="AZ61" s="31"/>
      <c r="BA61" s="31"/>
    </row>
    <row r="62" spans="1:53" x14ac:dyDescent="0.25">
      <c r="AM62">
        <f>SUM(AM5:AM60)</f>
        <v>0.45521530152140433</v>
      </c>
      <c r="AN62">
        <f>SUM(AN5:AN60)</f>
        <v>1.138038253803511</v>
      </c>
    </row>
    <row r="63" spans="1:53" x14ac:dyDescent="0.25">
      <c r="AM63">
        <f>COUNT(AM5:AM60)</f>
        <v>16</v>
      </c>
    </row>
    <row r="65" spans="4:23" x14ac:dyDescent="0.25">
      <c r="D65" s="2"/>
      <c r="E65" s="2"/>
      <c r="I65" s="2"/>
      <c r="J65" s="2"/>
      <c r="K65" s="2"/>
      <c r="L65" s="2"/>
      <c r="M65" s="2"/>
      <c r="N65" s="2"/>
      <c r="O65" s="5"/>
      <c r="P65" s="5"/>
      <c r="Q65" s="5"/>
      <c r="S65" s="5"/>
      <c r="W65" s="2"/>
    </row>
    <row r="76" spans="4:23" x14ac:dyDescent="0.25">
      <c r="F76" s="8"/>
    </row>
    <row r="77" spans="4:23" x14ac:dyDescent="0.25">
      <c r="F77" s="8"/>
    </row>
    <row r="78" spans="4:23" x14ac:dyDescent="0.25">
      <c r="F78" s="8"/>
    </row>
    <row r="79" spans="4:23" x14ac:dyDescent="0.25">
      <c r="F79" s="8"/>
    </row>
    <row r="80" spans="4:23" x14ac:dyDescent="0.25">
      <c r="F80" s="8"/>
    </row>
    <row r="81" spans="6:6" x14ac:dyDescent="0.25">
      <c r="F81" s="8"/>
    </row>
    <row r="82" spans="6:6" x14ac:dyDescent="0.25">
      <c r="F82" s="8"/>
    </row>
    <row r="83" spans="6:6" x14ac:dyDescent="0.25">
      <c r="F83" s="8"/>
    </row>
  </sheetData>
  <sortState xmlns:xlrd2="http://schemas.microsoft.com/office/spreadsheetml/2017/richdata2" ref="BM5:BR28">
    <sortCondition descending="1" ref="BO5:BO28"/>
    <sortCondition descending="1" ref="BP5:BP28"/>
  </sortState>
  <pageMargins left="0.70866141732283472" right="0.70866141732283472" top="0.74803149606299213" bottom="0.74803149606299213" header="0.31496062992125984" footer="0.31496062992125984"/>
  <pageSetup paperSize="9" scale="1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AD54"/>
  <sheetViews>
    <sheetView tabSelected="1" zoomScaleNormal="100" workbookViewId="0"/>
  </sheetViews>
  <sheetFormatPr defaultRowHeight="15" x14ac:dyDescent="0.25"/>
  <cols>
    <col min="2" max="2" width="36" customWidth="1"/>
    <col min="3" max="3" width="18.5703125" bestFit="1" customWidth="1"/>
    <col min="4" max="4" width="12" bestFit="1" customWidth="1"/>
    <col min="6" max="6" width="10.28515625" bestFit="1" customWidth="1"/>
    <col min="7" max="7" width="10.5703125" customWidth="1"/>
    <col min="8" max="8" width="10.28515625" bestFit="1" customWidth="1"/>
    <col min="10" max="10" width="17.28515625" bestFit="1" customWidth="1"/>
    <col min="11" max="11" width="10.28515625" bestFit="1" customWidth="1"/>
    <col min="13" max="14" width="10.5703125" bestFit="1" customWidth="1"/>
    <col min="15" max="15" width="15.85546875" bestFit="1" customWidth="1"/>
    <col min="16" max="17" width="15.85546875" customWidth="1"/>
    <col min="24" max="24" width="14" bestFit="1" customWidth="1"/>
    <col min="25" max="25" width="11.28515625" bestFit="1" customWidth="1"/>
    <col min="26" max="26" width="14.140625" customWidth="1"/>
    <col min="27" max="29" width="11.28515625" bestFit="1" customWidth="1"/>
  </cols>
  <sheetData>
    <row r="2" spans="1:29" x14ac:dyDescent="0.25">
      <c r="B2" s="34"/>
      <c r="G2" s="35"/>
    </row>
    <row r="3" spans="1:29" x14ac:dyDescent="0.25">
      <c r="B3" s="34"/>
    </row>
    <row r="4" spans="1:29" x14ac:dyDescent="0.25">
      <c r="B4" s="34"/>
      <c r="M4" t="s">
        <v>2010</v>
      </c>
      <c r="N4" t="s">
        <v>2010</v>
      </c>
    </row>
    <row r="5" spans="1:29" x14ac:dyDescent="0.25">
      <c r="B5" t="s">
        <v>2006</v>
      </c>
      <c r="C5">
        <v>2000</v>
      </c>
      <c r="D5" t="s">
        <v>2007</v>
      </c>
      <c r="M5">
        <v>75000</v>
      </c>
      <c r="N5" s="36">
        <v>150000</v>
      </c>
      <c r="S5" s="36"/>
    </row>
    <row r="6" spans="1:29" x14ac:dyDescent="0.25">
      <c r="B6" s="31" t="s">
        <v>2008</v>
      </c>
      <c r="C6">
        <v>38000</v>
      </c>
      <c r="D6" t="s">
        <v>2009</v>
      </c>
      <c r="M6" s="53" t="s">
        <v>2012</v>
      </c>
      <c r="N6" s="54" t="s">
        <v>2013</v>
      </c>
      <c r="O6" s="56" t="s">
        <v>2092</v>
      </c>
      <c r="P6" s="52"/>
      <c r="Q6" s="52"/>
      <c r="R6" s="1"/>
      <c r="Z6" t="s">
        <v>2090</v>
      </c>
    </row>
    <row r="7" spans="1:29" x14ac:dyDescent="0.25">
      <c r="L7" s="36"/>
      <c r="P7" s="36"/>
      <c r="Q7" s="36"/>
      <c r="Y7" t="s">
        <v>2086</v>
      </c>
      <c r="Z7" t="s">
        <v>2087</v>
      </c>
      <c r="AA7" t="s">
        <v>2088</v>
      </c>
      <c r="AB7" t="s">
        <v>2089</v>
      </c>
    </row>
    <row r="8" spans="1:29" x14ac:dyDescent="0.25">
      <c r="B8" s="34"/>
      <c r="F8">
        <f>COUNTIF(F11:F54,"Yes")</f>
        <v>16</v>
      </c>
      <c r="G8">
        <f t="shared" ref="G8:H8" si="0">COUNTIF(G11:G54,"Yes")</f>
        <v>16</v>
      </c>
      <c r="H8">
        <f t="shared" si="0"/>
        <v>21</v>
      </c>
      <c r="L8" s="36"/>
    </row>
    <row r="9" spans="1:29" x14ac:dyDescent="0.25">
      <c r="A9" s="37" t="s">
        <v>2011</v>
      </c>
      <c r="C9" s="1"/>
      <c r="D9" s="1"/>
      <c r="E9" s="1"/>
      <c r="F9" s="1"/>
      <c r="G9" s="1"/>
      <c r="H9" s="1"/>
      <c r="L9" s="36"/>
      <c r="M9" s="36"/>
      <c r="N9" s="36"/>
      <c r="S9" s="38" t="s">
        <v>2012</v>
      </c>
      <c r="T9" s="38" t="s">
        <v>2013</v>
      </c>
      <c r="U9" s="38" t="s">
        <v>2092</v>
      </c>
      <c r="X9" s="62"/>
      <c r="Y9" s="62"/>
      <c r="Z9" s="62"/>
      <c r="AA9" s="62"/>
      <c r="AB9" s="62"/>
      <c r="AC9" s="62"/>
    </row>
    <row r="10" spans="1:29" x14ac:dyDescent="0.25">
      <c r="A10" s="38" t="s">
        <v>93</v>
      </c>
      <c r="B10" s="38" t="s">
        <v>2014</v>
      </c>
      <c r="C10" s="39" t="s">
        <v>2015</v>
      </c>
      <c r="D10" s="40" t="s">
        <v>2016</v>
      </c>
      <c r="E10" s="40"/>
      <c r="F10" s="40" t="s">
        <v>2017</v>
      </c>
      <c r="G10" s="40" t="s">
        <v>2018</v>
      </c>
      <c r="H10" s="40" t="s">
        <v>2019</v>
      </c>
      <c r="J10" s="40" t="s">
        <v>2020</v>
      </c>
      <c r="K10" s="40" t="s">
        <v>2021</v>
      </c>
      <c r="L10" s="36"/>
      <c r="M10" s="40" t="s">
        <v>2022</v>
      </c>
      <c r="N10" s="40" t="s">
        <v>2022</v>
      </c>
      <c r="O10" s="40" t="s">
        <v>2022</v>
      </c>
      <c r="P10" s="41"/>
      <c r="Q10" s="41" t="s">
        <v>2023</v>
      </c>
      <c r="S10" s="38" t="s">
        <v>0</v>
      </c>
      <c r="T10" s="38" t="s">
        <v>0</v>
      </c>
      <c r="U10" s="38" t="s">
        <v>0</v>
      </c>
      <c r="X10" s="42"/>
      <c r="Y10" s="42" t="s">
        <v>90</v>
      </c>
      <c r="Z10" s="42" t="s">
        <v>1986</v>
      </c>
      <c r="AA10" s="42" t="s">
        <v>2091</v>
      </c>
      <c r="AB10" s="42" t="s">
        <v>118</v>
      </c>
      <c r="AC10" s="42" t="s">
        <v>2024</v>
      </c>
    </row>
    <row r="11" spans="1:29" x14ac:dyDescent="0.25">
      <c r="A11" t="s">
        <v>94</v>
      </c>
      <c r="B11" t="s">
        <v>95</v>
      </c>
      <c r="C11" s="29">
        <f>'EcologyLenzTests - MEDIAN'!AB5</f>
        <v>0.11265205132394618</v>
      </c>
      <c r="D11" s="29">
        <f>C11*$C$5/$C$6</f>
        <v>5.9290553328392726E-3</v>
      </c>
      <c r="F11" t="str">
        <f>IF(ISERROR(VLOOKUP($A11,TAPList!$B:$F,1,FALSE)),"Not Found","Yes")</f>
        <v>Yes</v>
      </c>
      <c r="G11" t="str">
        <f>IFERROR(VLOOKUP($A11,HAPList!$A:$E,4,FALSE),"Not Found")</f>
        <v>Not Found</v>
      </c>
      <c r="H11" t="str">
        <f>IFERROR(VLOOKUP($A11,HAPList!$A:$E,5,FALSE),"Not Found")</f>
        <v>Not Found</v>
      </c>
      <c r="J11">
        <f>IFERROR(VLOOKUP($A11,TAPList!$B:$F,4,FALSE),"Not Found")</f>
        <v>394</v>
      </c>
      <c r="K11" t="str">
        <f>IFERROR(VLOOKUP($A11,TAPList!$B:$F,2,FALSE),"Not Found")</f>
        <v>24-hr</v>
      </c>
      <c r="L11" s="36"/>
      <c r="M11" s="43">
        <f>IF($K11="24-hr",$D11*$M$5/365,IF($K11="year",$D11*$M$5,"Not found"))</f>
        <v>1.218299040994371</v>
      </c>
      <c r="N11" s="43">
        <f t="shared" ref="N11:N34" si="1">IF($K11="24-hr",$D11*$N$5/365,IF($K11="year",$D11*$N$5,"Not found"))</f>
        <v>2.4365980819887421</v>
      </c>
      <c r="O11" s="43">
        <f>IFERROR(N11-M11,"Not found")</f>
        <v>1.218299040994371</v>
      </c>
      <c r="P11" s="43"/>
      <c r="Q11" s="43" t="str">
        <f>IF(O11&gt;$J11,"Yes","No")</f>
        <v>No</v>
      </c>
      <c r="S11" s="29">
        <f t="shared" ref="S11:S34" si="2">$D11*$M$5/$C$5</f>
        <v>0.22233957498147272</v>
      </c>
      <c r="T11" s="29">
        <f t="shared" ref="T11:T34" si="3">$D11*$N$5/$C$5</f>
        <v>0.44467914996294544</v>
      </c>
      <c r="U11" s="29">
        <f>T11-S11</f>
        <v>0.22233957498147272</v>
      </c>
      <c r="X11" s="42"/>
      <c r="Y11" s="42" t="s">
        <v>0</v>
      </c>
      <c r="Z11" s="42" t="s">
        <v>0</v>
      </c>
      <c r="AA11" s="42" t="s">
        <v>0</v>
      </c>
      <c r="AB11" s="42" t="s">
        <v>0</v>
      </c>
      <c r="AC11" s="42" t="s">
        <v>0</v>
      </c>
    </row>
    <row r="12" spans="1:29" x14ac:dyDescent="0.25">
      <c r="A12" t="s">
        <v>110</v>
      </c>
      <c r="B12" t="s">
        <v>111</v>
      </c>
      <c r="C12" s="29">
        <f>'EcologyLenzTests - MEDIAN'!AB6</f>
        <v>1.1305021043018252E-3</v>
      </c>
      <c r="D12" s="29">
        <f t="shared" ref="D12:D34" si="4">C12*$C$5/$C$6</f>
        <v>5.950011075272765E-5</v>
      </c>
      <c r="F12" t="str">
        <f>IF(ISERROR(VLOOKUP($A12,TAPList!$B:$F,1,FALSE)),"Not Found","Yes")</f>
        <v>Not Found</v>
      </c>
      <c r="G12" t="str">
        <f>IFERROR(VLOOKUP($A12,HAPList!$A:$E,4,FALSE),"Not Found")</f>
        <v>No</v>
      </c>
      <c r="H12" t="str">
        <f>IFERROR(VLOOKUP($A12,HAPList!$A:$E,5,FALSE),"Not Found")</f>
        <v>No</v>
      </c>
      <c r="J12" t="str">
        <f>IFERROR(VLOOKUP($A12,TAPList!$B:$F,4,FALSE),"Not Found")</f>
        <v>Not Found</v>
      </c>
      <c r="K12" t="str">
        <f>IFERROR(VLOOKUP($A12,TAPList!$B:$F,2,FALSE),"Not Found")</f>
        <v>Not Found</v>
      </c>
      <c r="L12" s="36"/>
      <c r="M12" s="43" t="str">
        <f t="shared" ref="M12:M34" si="5">IF(K12="24-hr",$D12*$M$5/365,IF(K12="year",$D12*$M$5,"Not found"))</f>
        <v>Not found</v>
      </c>
      <c r="N12" s="43" t="str">
        <f t="shared" si="1"/>
        <v>Not found</v>
      </c>
      <c r="O12" s="43" t="str">
        <f t="shared" ref="O12:O34" si="6">IFERROR(N12-M12,"Not found")</f>
        <v>Not found</v>
      </c>
      <c r="P12" s="43"/>
      <c r="Q12" s="43" t="str">
        <f t="shared" ref="Q12:Q34" si="7">IF(O12&gt;$J12,"Yes","No")</f>
        <v>No</v>
      </c>
      <c r="S12" s="29">
        <f t="shared" si="2"/>
        <v>2.2312541532272866E-3</v>
      </c>
      <c r="T12" s="29">
        <f t="shared" si="3"/>
        <v>4.4625083064545731E-3</v>
      </c>
      <c r="U12" s="29">
        <f t="shared" ref="U12:U54" si="8">T12-S12</f>
        <v>2.2312541532272866E-3</v>
      </c>
      <c r="W12">
        <v>8</v>
      </c>
      <c r="X12" s="42" t="s">
        <v>135</v>
      </c>
      <c r="Y12" s="44">
        <f>'EcologyLenzTests - MEDIAN'!V8+'EcologyLenzTests - MEDIAN'!W8</f>
        <v>0</v>
      </c>
      <c r="Z12" s="44">
        <v>0</v>
      </c>
      <c r="AA12" s="44">
        <f>'EcologyLenzTests - MEDIAN'!X8</f>
        <v>2.4415085941504235E-3</v>
      </c>
      <c r="AB12" s="44">
        <f>'EcologyLenzTests - MEDIAN'!Y8</f>
        <v>0</v>
      </c>
      <c r="AC12" s="44">
        <f>SUM(Y12:AB12)</f>
        <v>2.4415085941504235E-3</v>
      </c>
    </row>
    <row r="13" spans="1:29" x14ac:dyDescent="0.25">
      <c r="A13" t="s">
        <v>112</v>
      </c>
      <c r="B13" t="s">
        <v>2025</v>
      </c>
      <c r="C13" s="29">
        <f>'EcologyLenzTests - MEDIAN'!AB7</f>
        <v>3.4059859166500291E-2</v>
      </c>
      <c r="D13" s="29">
        <f t="shared" si="4"/>
        <v>1.79262416665791E-3</v>
      </c>
      <c r="F13" t="str">
        <f>IF(ISERROR(VLOOKUP($A13,TAPList!$B:$F,1,FALSE)),"Not Found","Yes")</f>
        <v>Yes</v>
      </c>
      <c r="G13" t="str">
        <f>IFERROR(VLOOKUP($A13,HAPList!$A:$E,4,FALSE),"Not Found")</f>
        <v>Yes</v>
      </c>
      <c r="H13" t="str">
        <f>IFERROR(VLOOKUP($A13,HAPList!$A:$E,5,FALSE),"Not Found")</f>
        <v>Yes</v>
      </c>
      <c r="J13">
        <f>IFERROR(VLOOKUP($A13,TAPList!$B:$F,4,FALSE),"Not Found")</f>
        <v>11.8</v>
      </c>
      <c r="K13" t="str">
        <f>IFERROR(VLOOKUP($A13,TAPList!$B:$F,2,FALSE),"Not Found")</f>
        <v>24-hr</v>
      </c>
      <c r="L13" s="36"/>
      <c r="M13" s="43">
        <f t="shared" si="5"/>
        <v>0.36834743150505</v>
      </c>
      <c r="N13" s="43">
        <f t="shared" si="1"/>
        <v>0.73669486301010001</v>
      </c>
      <c r="O13" s="43">
        <f t="shared" si="6"/>
        <v>0.36834743150505</v>
      </c>
      <c r="P13" s="43"/>
      <c r="Q13" s="43" t="str">
        <f t="shared" si="7"/>
        <v>No</v>
      </c>
      <c r="S13" s="29">
        <f t="shared" si="2"/>
        <v>6.722340624967163E-2</v>
      </c>
      <c r="T13" s="29">
        <f t="shared" si="3"/>
        <v>0.13444681249934326</v>
      </c>
      <c r="U13" s="29">
        <f t="shared" si="8"/>
        <v>6.722340624967163E-2</v>
      </c>
      <c r="W13">
        <v>18</v>
      </c>
      <c r="X13" s="42" t="s">
        <v>51</v>
      </c>
      <c r="Y13" s="44">
        <f>'EcologyLenzTests - MEDIAN'!V18+'EcologyLenzTests - MEDIAN'!W18</f>
        <v>0</v>
      </c>
      <c r="Z13" s="44">
        <v>0</v>
      </c>
      <c r="AA13" s="44">
        <f>'EcologyLenzTests - MEDIAN'!X18</f>
        <v>1.0247911072815596E-2</v>
      </c>
      <c r="AB13" s="44">
        <f>'EcologyLenzTests - MEDIAN'!Y18</f>
        <v>2.1302566352791465E-4</v>
      </c>
      <c r="AC13" s="44">
        <f t="shared" ref="AC13:AC15" si="9">SUM(Y13:AB13)</f>
        <v>1.0460936736343511E-2</v>
      </c>
    </row>
    <row r="14" spans="1:29" x14ac:dyDescent="0.25">
      <c r="A14" t="s">
        <v>134</v>
      </c>
      <c r="B14" t="s">
        <v>135</v>
      </c>
      <c r="C14" s="29">
        <f>'EcologyLenzTests - MEDIAN'!AB8</f>
        <v>2.4415085941504235E-3</v>
      </c>
      <c r="D14" s="29">
        <f t="shared" si="4"/>
        <v>1.2850045232370649E-4</v>
      </c>
      <c r="F14" t="str">
        <f>IF(ISERROR(VLOOKUP($A14,TAPList!$B:$F,1,FALSE)),"Not Found","Yes")</f>
        <v>Yes</v>
      </c>
      <c r="G14" t="str">
        <f>IFERROR(VLOOKUP($A14,HAPList!$A:$E,4,FALSE),"Not Found")</f>
        <v>Yes</v>
      </c>
      <c r="H14" t="str">
        <f>IFERROR(VLOOKUP($A14,HAPList!$A:$E,5,FALSE),"Not Found")</f>
        <v>Yes</v>
      </c>
      <c r="J14">
        <f>IFERROR(VLOOKUP($A14,TAPList!$B:$F,4,FALSE),"Not Found")</f>
        <v>1.1299999999999999</v>
      </c>
      <c r="K14" t="str">
        <f>IFERROR(VLOOKUP($A14,TAPList!$B:$F,2,FALSE),"Not Found")</f>
        <v>year</v>
      </c>
      <c r="L14" s="36"/>
      <c r="M14" s="43">
        <f t="shared" si="5"/>
        <v>9.6375339242779869</v>
      </c>
      <c r="N14" s="43">
        <f t="shared" si="1"/>
        <v>19.275067848555974</v>
      </c>
      <c r="O14" s="43">
        <f t="shared" si="6"/>
        <v>9.6375339242779869</v>
      </c>
      <c r="P14" s="43"/>
      <c r="Q14" s="43" t="str">
        <f t="shared" si="7"/>
        <v>Yes</v>
      </c>
      <c r="S14" s="29">
        <f t="shared" si="2"/>
        <v>4.8187669621389938E-3</v>
      </c>
      <c r="T14" s="29">
        <f t="shared" si="3"/>
        <v>9.6375339242779877E-3</v>
      </c>
      <c r="U14" s="29">
        <f t="shared" si="8"/>
        <v>4.8187669621389938E-3</v>
      </c>
      <c r="W14">
        <v>51</v>
      </c>
      <c r="X14" s="42" t="s">
        <v>52</v>
      </c>
      <c r="Y14" s="44">
        <f>'EcologyLenzTests - MEDIAN'!V51+'EcologyLenzTests - MEDIAN'!W51</f>
        <v>0</v>
      </c>
      <c r="Z14" s="44">
        <v>0</v>
      </c>
      <c r="AA14" s="44">
        <f>'EcologyLenzTests - MEDIAN'!X51</f>
        <v>2.4286585489180532E-2</v>
      </c>
      <c r="AB14" s="44">
        <f>'EcologyLenzTests - MEDIAN'!Y51</f>
        <v>0</v>
      </c>
      <c r="AC14" s="44">
        <f t="shared" si="9"/>
        <v>2.4286585489180532E-2</v>
      </c>
    </row>
    <row r="15" spans="1:29" x14ac:dyDescent="0.25">
      <c r="A15" t="s">
        <v>3</v>
      </c>
      <c r="B15" t="s">
        <v>2</v>
      </c>
      <c r="C15" s="29">
        <f>'EcologyLenzTests - MEDIAN'!AB9</f>
        <v>0.197890696578508</v>
      </c>
      <c r="D15" s="29">
        <f t="shared" si="4"/>
        <v>1.0415299819921474E-2</v>
      </c>
      <c r="F15" t="str">
        <f>IF(ISERROR(VLOOKUP($A15,TAPList!$B:$F,1,FALSE)),"Not Found","Yes")</f>
        <v>Not Found</v>
      </c>
      <c r="G15" t="str">
        <f>IFERROR(VLOOKUP($A15,HAPList!$A:$E,4,FALSE),"Not Found")</f>
        <v>No</v>
      </c>
      <c r="H15" t="str">
        <f>IFERROR(VLOOKUP($A15,HAPList!$A:$E,5,FALSE),"Not Found")</f>
        <v>Yes</v>
      </c>
      <c r="J15" t="str">
        <f>IFERROR(VLOOKUP($A15,TAPList!$B:$F,4,FALSE),"Not Found")</f>
        <v>Not Found</v>
      </c>
      <c r="K15" t="str">
        <f>IFERROR(VLOOKUP($A15,TAPList!$B:$F,2,FALSE),"Not Found")</f>
        <v>Not Found</v>
      </c>
      <c r="L15" s="36"/>
      <c r="M15" s="43" t="str">
        <f t="shared" si="5"/>
        <v>Not found</v>
      </c>
      <c r="N15" s="43" t="str">
        <f t="shared" si="1"/>
        <v>Not found</v>
      </c>
      <c r="O15" s="43" t="str">
        <f t="shared" si="6"/>
        <v>Not found</v>
      </c>
      <c r="P15" s="43"/>
      <c r="Q15" s="43" t="str">
        <f t="shared" si="7"/>
        <v>No</v>
      </c>
      <c r="S15" s="29">
        <f t="shared" si="2"/>
        <v>0.39057374324705529</v>
      </c>
      <c r="T15" s="29">
        <f t="shared" si="3"/>
        <v>0.78114748649411059</v>
      </c>
      <c r="U15" s="29">
        <f t="shared" si="8"/>
        <v>0.39057374324705529</v>
      </c>
      <c r="W15">
        <v>52</v>
      </c>
      <c r="X15" s="42" t="s">
        <v>53</v>
      </c>
      <c r="Y15" s="44">
        <f>'EcologyLenzTests - MEDIAN'!V52+'EcologyLenzTests - MEDIAN'!W52</f>
        <v>5.7762532302918208E-4</v>
      </c>
      <c r="Z15" s="44">
        <v>0</v>
      </c>
      <c r="AA15" s="44">
        <f>'EcologyLenzTests - MEDIAN'!X52</f>
        <v>3.4373870996591491E-3</v>
      </c>
      <c r="AB15" s="44">
        <f>'EcologyLenzTests - MEDIAN'!Y52</f>
        <v>0</v>
      </c>
      <c r="AC15" s="44">
        <f t="shared" si="9"/>
        <v>4.0150124226883315E-3</v>
      </c>
    </row>
    <row r="16" spans="1:29" x14ac:dyDescent="0.25">
      <c r="A16" t="s">
        <v>104</v>
      </c>
      <c r="B16" t="s">
        <v>105</v>
      </c>
      <c r="C16" s="29">
        <f>'EcologyLenzTests - MEDIAN'!AB10</f>
        <v>2.5260270672968266E-2</v>
      </c>
      <c r="D16" s="29">
        <f t="shared" si="4"/>
        <v>1.3294879301562245E-3</v>
      </c>
      <c r="F16" t="str">
        <f>IF(ISERROR(VLOOKUP($A16,TAPList!$B:$F,1,FALSE)),"Not Found","Yes")</f>
        <v>Yes</v>
      </c>
      <c r="G16" t="str">
        <f>IFERROR(VLOOKUP($A16,HAPList!$A:$E,4,FALSE),"Not Found")</f>
        <v>Yes</v>
      </c>
      <c r="H16" t="str">
        <f>IFERROR(VLOOKUP($A16,HAPList!$A:$E,5,FALSE),"Not Found")</f>
        <v>Yes</v>
      </c>
      <c r="J16">
        <f>IFERROR(VLOOKUP($A16,TAPList!$B:$F,4,FALSE),"Not Found")</f>
        <v>11500</v>
      </c>
      <c r="K16" t="str">
        <f>IFERROR(VLOOKUP($A16,TAPList!$B:$F,2,FALSE),"Not Found")</f>
        <v>year</v>
      </c>
      <c r="L16" s="36"/>
      <c r="M16" s="43">
        <f t="shared" si="5"/>
        <v>99.711594761716839</v>
      </c>
      <c r="N16" s="43">
        <f t="shared" si="1"/>
        <v>199.42318952343368</v>
      </c>
      <c r="O16" s="43">
        <f t="shared" si="6"/>
        <v>99.711594761716839</v>
      </c>
      <c r="P16" s="43"/>
      <c r="Q16" s="43" t="str">
        <f t="shared" si="7"/>
        <v>No</v>
      </c>
      <c r="S16" s="29">
        <f t="shared" si="2"/>
        <v>4.9855797380858421E-2</v>
      </c>
      <c r="T16" s="29">
        <f t="shared" si="3"/>
        <v>9.9711594761716843E-2</v>
      </c>
      <c r="U16" s="29">
        <f t="shared" si="8"/>
        <v>4.9855797380858421E-2</v>
      </c>
      <c r="X16" s="42"/>
      <c r="Y16" s="42"/>
      <c r="Z16" s="42"/>
      <c r="AA16" s="42"/>
      <c r="AB16" s="42"/>
      <c r="AC16" s="42"/>
    </row>
    <row r="17" spans="1:30" x14ac:dyDescent="0.25">
      <c r="A17" t="s">
        <v>15</v>
      </c>
      <c r="B17" t="s">
        <v>16</v>
      </c>
      <c r="C17" s="29">
        <f>'EcologyLenzTests - MEDIAN'!AB11</f>
        <v>0.33581650289643877</v>
      </c>
      <c r="D17" s="29">
        <f t="shared" si="4"/>
        <v>1.7674552784023093E-2</v>
      </c>
      <c r="F17" t="str">
        <f>IF(ISERROR(VLOOKUP($A17,TAPList!$B:$F,1,FALSE)),"Not Found","Yes")</f>
        <v>Not Found</v>
      </c>
      <c r="G17" t="str">
        <f>IFERROR(VLOOKUP($A17,HAPList!$A:$E,4,FALSE),"Not Found")</f>
        <v>No</v>
      </c>
      <c r="H17" t="str">
        <f>IFERROR(VLOOKUP($A17,HAPList!$A:$E,5,FALSE),"Not Found")</f>
        <v>No</v>
      </c>
      <c r="J17" t="str">
        <f>IFERROR(VLOOKUP($A17,TAPList!$B:$F,4,FALSE),"Not Found")</f>
        <v>Not Found</v>
      </c>
      <c r="K17" t="str">
        <f>IFERROR(VLOOKUP($A17,TAPList!$B:$F,2,FALSE),"Not Found")</f>
        <v>Not Found</v>
      </c>
      <c r="M17" s="43" t="str">
        <f t="shared" si="5"/>
        <v>Not found</v>
      </c>
      <c r="N17" s="43" t="str">
        <f t="shared" si="1"/>
        <v>Not found</v>
      </c>
      <c r="O17" s="43" t="str">
        <f t="shared" si="6"/>
        <v>Not found</v>
      </c>
      <c r="P17" s="43"/>
      <c r="Q17" s="43" t="str">
        <f t="shared" si="7"/>
        <v>No</v>
      </c>
      <c r="S17" s="29">
        <f t="shared" si="2"/>
        <v>0.66279572940086595</v>
      </c>
      <c r="T17" s="29">
        <f t="shared" si="3"/>
        <v>1.3255914588017319</v>
      </c>
      <c r="U17" s="29">
        <f t="shared" si="8"/>
        <v>0.66279572940086595</v>
      </c>
      <c r="X17" s="42"/>
      <c r="Y17" s="62" t="s">
        <v>2026</v>
      </c>
      <c r="Z17" s="62"/>
      <c r="AA17" s="62"/>
      <c r="AB17" s="62"/>
      <c r="AC17" s="62"/>
    </row>
    <row r="18" spans="1:30" x14ac:dyDescent="0.25">
      <c r="A18" t="s">
        <v>119</v>
      </c>
      <c r="B18" t="s">
        <v>120</v>
      </c>
      <c r="C18" s="29">
        <f>'EcologyLenzTests - MEDIAN'!AB12</f>
        <v>7.851859820996749E-4</v>
      </c>
      <c r="D18" s="29">
        <f t="shared" si="4"/>
        <v>4.132557800524605E-5</v>
      </c>
      <c r="F18" t="str">
        <f>IF(ISERROR(VLOOKUP($A18,TAPList!$B:$F,1,FALSE)),"Not Found","Yes")</f>
        <v>Not Found</v>
      </c>
      <c r="G18" t="str">
        <f>IFERROR(VLOOKUP($A18,HAPList!$A:$E,4,FALSE),"Not Found")</f>
        <v>No</v>
      </c>
      <c r="H18" t="str">
        <f>IFERROR(VLOOKUP($A18,HAPList!$A:$E,5,FALSE),"Not Found")</f>
        <v>No</v>
      </c>
      <c r="J18" t="str">
        <f>IFERROR(VLOOKUP($A18,TAPList!$B:$F,4,FALSE),"Not Found")</f>
        <v>Not Found</v>
      </c>
      <c r="K18" t="str">
        <f>IFERROR(VLOOKUP($A18,TAPList!$B:$F,2,FALSE),"Not Found")</f>
        <v>Not Found</v>
      </c>
      <c r="M18" s="43" t="str">
        <f t="shared" si="5"/>
        <v>Not found</v>
      </c>
      <c r="N18" s="43" t="str">
        <f t="shared" si="1"/>
        <v>Not found</v>
      </c>
      <c r="O18" s="43" t="str">
        <f t="shared" si="6"/>
        <v>Not found</v>
      </c>
      <c r="P18" s="43"/>
      <c r="Q18" s="43" t="str">
        <f t="shared" si="7"/>
        <v>No</v>
      </c>
      <c r="S18" s="29">
        <f t="shared" si="2"/>
        <v>1.5497091751967269E-3</v>
      </c>
      <c r="T18" s="29">
        <f t="shared" si="3"/>
        <v>3.0994183503934539E-3</v>
      </c>
      <c r="U18" s="29">
        <f t="shared" si="8"/>
        <v>1.5497091751967269E-3</v>
      </c>
      <c r="X18" s="42" t="s">
        <v>135</v>
      </c>
      <c r="Y18" s="44">
        <f>Y12*$C$5/$C$6</f>
        <v>0</v>
      </c>
      <c r="Z18" s="44">
        <f t="shared" ref="Z18:AC18" si="10">Z12*$C$5/$C$6</f>
        <v>0</v>
      </c>
      <c r="AA18" s="44">
        <f t="shared" si="10"/>
        <v>1.2850045232370649E-4</v>
      </c>
      <c r="AB18" s="44">
        <f t="shared" si="10"/>
        <v>0</v>
      </c>
      <c r="AC18" s="44">
        <f t="shared" si="10"/>
        <v>1.2850045232370649E-4</v>
      </c>
    </row>
    <row r="19" spans="1:30" x14ac:dyDescent="0.25">
      <c r="A19" t="s">
        <v>114</v>
      </c>
      <c r="B19" t="s">
        <v>115</v>
      </c>
      <c r="C19" s="29">
        <f>'EcologyLenzTests - MEDIAN'!AB13</f>
        <v>7.2393007180695072E-6</v>
      </c>
      <c r="D19" s="29">
        <f t="shared" si="4"/>
        <v>3.8101582726681618E-7</v>
      </c>
      <c r="F19" t="str">
        <f>IF(ISERROR(VLOOKUP($A19,TAPList!$B:$F,1,FALSE)),"Not Found","Yes")</f>
        <v>Yes</v>
      </c>
      <c r="G19" t="str">
        <f>IFERROR(VLOOKUP($A19,HAPList!$A:$E,4,FALSE),"Not Found")</f>
        <v>Yes</v>
      </c>
      <c r="H19" t="str">
        <f>IFERROR(VLOOKUP($A19,HAPList!$A:$E,5,FALSE),"Not Found")</f>
        <v>No</v>
      </c>
      <c r="J19">
        <f>IFERROR(VLOOKUP($A19,TAPList!$B:$F,4,FALSE),"Not Found")</f>
        <v>192</v>
      </c>
      <c r="K19" t="str">
        <f>IFERROR(VLOOKUP($A19,TAPList!$B:$F,2,FALSE),"Not Found")</f>
        <v>year</v>
      </c>
      <c r="M19" s="43">
        <f t="shared" si="5"/>
        <v>2.8576187045011213E-2</v>
      </c>
      <c r="N19" s="43">
        <f t="shared" si="1"/>
        <v>5.7152374090022426E-2</v>
      </c>
      <c r="O19" s="43">
        <f t="shared" si="6"/>
        <v>2.8576187045011213E-2</v>
      </c>
      <c r="P19" s="43"/>
      <c r="Q19" s="43" t="str">
        <f t="shared" si="7"/>
        <v>No</v>
      </c>
      <c r="S19" s="29">
        <f t="shared" si="2"/>
        <v>1.4288093522505606E-5</v>
      </c>
      <c r="T19" s="29">
        <f t="shared" si="3"/>
        <v>2.8576187045011213E-5</v>
      </c>
      <c r="U19" s="29">
        <f t="shared" si="8"/>
        <v>1.4288093522505606E-5</v>
      </c>
      <c r="X19" s="42" t="s">
        <v>51</v>
      </c>
      <c r="Y19" s="44">
        <f t="shared" ref="Y19:AC21" si="11">Y13*$C$5/$C$6</f>
        <v>0</v>
      </c>
      <c r="Z19" s="44">
        <f t="shared" si="11"/>
        <v>0</v>
      </c>
      <c r="AA19" s="44">
        <f t="shared" si="11"/>
        <v>5.3936374067450508E-4</v>
      </c>
      <c r="AB19" s="44">
        <f t="shared" si="11"/>
        <v>1.1211877027784982E-5</v>
      </c>
      <c r="AC19" s="44">
        <f t="shared" si="11"/>
        <v>5.5057561770229001E-4</v>
      </c>
    </row>
    <row r="20" spans="1:30" x14ac:dyDescent="0.25">
      <c r="A20" t="s">
        <v>128</v>
      </c>
      <c r="B20" t="s">
        <v>129</v>
      </c>
      <c r="C20" s="29">
        <f>'EcologyLenzTests - MEDIAN'!AB14</f>
        <v>0.16480183010515362</v>
      </c>
      <c r="D20" s="29">
        <f t="shared" si="4"/>
        <v>8.6737805318501896E-3</v>
      </c>
      <c r="F20" t="str">
        <f>IF(ISERROR(VLOOKUP($A20,TAPList!$B:$F,1,FALSE)),"Not Found","Yes")</f>
        <v>Yes</v>
      </c>
      <c r="G20" t="str">
        <f>IFERROR(VLOOKUP($A20,HAPList!$A:$E,4,FALSE),"Not Found")</f>
        <v>Yes</v>
      </c>
      <c r="H20" t="str">
        <f>IFERROR(VLOOKUP($A20,HAPList!$A:$E,5,FALSE),"Not Found")</f>
        <v>Yes</v>
      </c>
      <c r="J20">
        <f>IFERROR(VLOOKUP($A20,TAPList!$B:$F,4,FALSE),"Not Found")</f>
        <v>26.3</v>
      </c>
      <c r="K20" t="str">
        <f>IFERROR(VLOOKUP($A20,TAPList!$B:$F,2,FALSE),"Not Found")</f>
        <v>24-hr</v>
      </c>
      <c r="M20" s="43">
        <f t="shared" si="5"/>
        <v>1.7822836709281213</v>
      </c>
      <c r="N20" s="43">
        <f t="shared" si="1"/>
        <v>3.5645673418562427</v>
      </c>
      <c r="O20" s="43">
        <f t="shared" si="6"/>
        <v>1.7822836709281213</v>
      </c>
      <c r="P20" s="43"/>
      <c r="Q20" s="43" t="str">
        <f t="shared" si="7"/>
        <v>No</v>
      </c>
      <c r="S20" s="29">
        <f t="shared" si="2"/>
        <v>0.32526676994438214</v>
      </c>
      <c r="T20" s="29">
        <f t="shared" si="3"/>
        <v>0.65053353988876428</v>
      </c>
      <c r="U20" s="29">
        <f t="shared" si="8"/>
        <v>0.32526676994438214</v>
      </c>
      <c r="X20" s="42" t="s">
        <v>52</v>
      </c>
      <c r="Y20" s="44">
        <f t="shared" si="11"/>
        <v>0</v>
      </c>
      <c r="Z20" s="44">
        <f t="shared" si="11"/>
        <v>0</v>
      </c>
      <c r="AA20" s="44">
        <f t="shared" si="11"/>
        <v>1.2782413415358175E-3</v>
      </c>
      <c r="AB20" s="44">
        <f t="shared" si="11"/>
        <v>0</v>
      </c>
      <c r="AC20" s="44">
        <f t="shared" si="11"/>
        <v>1.2782413415358175E-3</v>
      </c>
    </row>
    <row r="21" spans="1:30" x14ac:dyDescent="0.25">
      <c r="A21" t="s">
        <v>12</v>
      </c>
      <c r="B21" t="s">
        <v>138</v>
      </c>
      <c r="C21" s="29">
        <f>'EcologyLenzTests - MEDIAN'!AB15</f>
        <v>0.31803861950117363</v>
      </c>
      <c r="D21" s="29">
        <f t="shared" si="4"/>
        <v>1.6738874710588086E-2</v>
      </c>
      <c r="F21" t="str">
        <f>IF(ISERROR(VLOOKUP($A21,TAPList!$B:$F,1,FALSE)),"Not Found","Yes")</f>
        <v>Yes</v>
      </c>
      <c r="G21" t="str">
        <f>IFERROR(VLOOKUP($A21,HAPList!$A:$E,4,FALSE),"Not Found")</f>
        <v>No</v>
      </c>
      <c r="H21" t="str">
        <f>IFERROR(VLOOKUP($A21,HAPList!$A:$E,5,FALSE),"Not Found")</f>
        <v>Yes</v>
      </c>
      <c r="J21">
        <f>IFERROR(VLOOKUP($A21,TAPList!$B:$F,4,FALSE),"Not Found")</f>
        <v>657</v>
      </c>
      <c r="K21" t="str">
        <f>IFERROR(VLOOKUP($A21,TAPList!$B:$F,2,FALSE),"Not Found")</f>
        <v>24-hr</v>
      </c>
      <c r="M21" s="43">
        <f t="shared" si="5"/>
        <v>3.4394948035454971</v>
      </c>
      <c r="N21" s="43">
        <f t="shared" si="1"/>
        <v>6.8789896070909942</v>
      </c>
      <c r="O21" s="43">
        <f t="shared" si="6"/>
        <v>3.4394948035454971</v>
      </c>
      <c r="P21" s="43"/>
      <c r="Q21" s="43" t="str">
        <f t="shared" si="7"/>
        <v>No</v>
      </c>
      <c r="S21" s="29">
        <f t="shared" si="2"/>
        <v>0.6277078016470532</v>
      </c>
      <c r="T21" s="29">
        <f t="shared" si="3"/>
        <v>1.2554156032941064</v>
      </c>
      <c r="U21" s="29">
        <f t="shared" si="8"/>
        <v>0.6277078016470532</v>
      </c>
      <c r="X21" s="42" t="s">
        <v>53</v>
      </c>
      <c r="Y21" s="44">
        <f t="shared" si="11"/>
        <v>3.0401332791009586E-5</v>
      </c>
      <c r="Z21" s="44">
        <f t="shared" si="11"/>
        <v>0</v>
      </c>
      <c r="AA21" s="44">
        <f t="shared" si="11"/>
        <v>1.8091511050837627E-4</v>
      </c>
      <c r="AB21" s="44">
        <f t="shared" si="11"/>
        <v>0</v>
      </c>
      <c r="AC21" s="44">
        <f t="shared" si="11"/>
        <v>2.1131644329938588E-4</v>
      </c>
    </row>
    <row r="22" spans="1:30" x14ac:dyDescent="0.25">
      <c r="A22" t="s">
        <v>107</v>
      </c>
      <c r="B22" t="s">
        <v>108</v>
      </c>
      <c r="C22" s="29">
        <f>'EcologyLenzTests - MEDIAN'!AB16</f>
        <v>1.1491757083928519E-3</v>
      </c>
      <c r="D22" s="29">
        <f t="shared" si="4"/>
        <v>6.048293202067641E-5</v>
      </c>
      <c r="F22" t="str">
        <f>IF(ISERROR(VLOOKUP($A22,TAPList!$B:$F,1,FALSE)),"Not Found","Yes")</f>
        <v>Not Found</v>
      </c>
      <c r="G22" t="str">
        <f>IFERROR(VLOOKUP($A22,HAPList!$A:$E,4,FALSE),"Not Found")</f>
        <v>No</v>
      </c>
      <c r="H22" t="str">
        <f>IFERROR(VLOOKUP($A22,HAPList!$A:$E,5,FALSE),"Not Found")</f>
        <v>Yes</v>
      </c>
      <c r="J22" t="str">
        <f>IFERROR(VLOOKUP($A22,TAPList!$B:$F,4,FALSE),"Not Found")</f>
        <v>Not Found</v>
      </c>
      <c r="K22" t="str">
        <f>IFERROR(VLOOKUP($A22,TAPList!$B:$F,2,FALSE),"Not Found")</f>
        <v>Not Found</v>
      </c>
      <c r="M22" s="43" t="str">
        <f t="shared" si="5"/>
        <v>Not found</v>
      </c>
      <c r="N22" s="43" t="str">
        <f t="shared" si="1"/>
        <v>Not found</v>
      </c>
      <c r="O22" s="43" t="str">
        <f t="shared" si="6"/>
        <v>Not found</v>
      </c>
      <c r="P22" s="43"/>
      <c r="Q22" s="43" t="str">
        <f t="shared" si="7"/>
        <v>No</v>
      </c>
      <c r="S22" s="29">
        <f t="shared" si="2"/>
        <v>2.2681099507753655E-3</v>
      </c>
      <c r="T22" s="29">
        <f t="shared" si="3"/>
        <v>4.536219901550731E-3</v>
      </c>
      <c r="U22" s="29">
        <f t="shared" si="8"/>
        <v>2.2681099507753655E-3</v>
      </c>
      <c r="X22" s="42"/>
      <c r="Y22" s="42"/>
      <c r="Z22" s="42"/>
      <c r="AA22" s="42"/>
      <c r="AB22" s="42"/>
      <c r="AC22" s="42"/>
    </row>
    <row r="23" spans="1:30" x14ac:dyDescent="0.25">
      <c r="A23" t="s">
        <v>121</v>
      </c>
      <c r="B23" t="s">
        <v>122</v>
      </c>
      <c r="C23" s="29">
        <f>'EcologyLenzTests - MEDIAN'!AB17</f>
        <v>1.7210932174615303E-2</v>
      </c>
      <c r="D23" s="29">
        <f t="shared" si="4"/>
        <v>9.0583853550606848E-4</v>
      </c>
      <c r="F23" t="str">
        <f>IF(ISERROR(VLOOKUP($A23,TAPList!$B:$F,1,FALSE)),"Not Found","Yes")</f>
        <v>Yes</v>
      </c>
      <c r="G23" t="str">
        <f>IFERROR(VLOOKUP($A23,HAPList!$A:$E,4,FALSE),"Not Found")</f>
        <v>Yes</v>
      </c>
      <c r="H23" t="str">
        <f>IFERROR(VLOOKUP($A23,HAPList!$A:$E,5,FALSE),"Not Found")</f>
        <v>Yes</v>
      </c>
      <c r="J23">
        <f>IFERROR(VLOOKUP($A23,TAPList!$B:$F,4,FALSE),"Not Found")</f>
        <v>92</v>
      </c>
      <c r="K23" t="str">
        <f>IFERROR(VLOOKUP($A23,TAPList!$B:$F,2,FALSE),"Not Found")</f>
        <v>24-hr</v>
      </c>
      <c r="M23" s="43">
        <f t="shared" si="5"/>
        <v>0.18613120592590449</v>
      </c>
      <c r="N23" s="43">
        <f t="shared" si="1"/>
        <v>0.37226241185180897</v>
      </c>
      <c r="O23" s="43">
        <f t="shared" si="6"/>
        <v>0.18613120592590449</v>
      </c>
      <c r="P23" s="43"/>
      <c r="Q23" s="43" t="str">
        <f t="shared" si="7"/>
        <v>No</v>
      </c>
      <c r="S23" s="29">
        <f t="shared" si="2"/>
        <v>3.3968945081477568E-2</v>
      </c>
      <c r="T23" s="29">
        <f t="shared" si="3"/>
        <v>6.7937890162955136E-2</v>
      </c>
      <c r="U23" s="29">
        <f t="shared" si="8"/>
        <v>3.3968945081477568E-2</v>
      </c>
      <c r="X23" s="42"/>
      <c r="Y23" s="63" t="s">
        <v>2093</v>
      </c>
      <c r="Z23" s="63"/>
      <c r="AA23" s="63"/>
      <c r="AB23" s="63"/>
      <c r="AC23" s="63"/>
    </row>
    <row r="24" spans="1:30" x14ac:dyDescent="0.25">
      <c r="A24" t="s">
        <v>64</v>
      </c>
      <c r="B24" t="s">
        <v>51</v>
      </c>
      <c r="C24" s="29">
        <f>'EcologyLenzTests - MEDIAN'!AB18</f>
        <v>1.0460936736343511E-2</v>
      </c>
      <c r="D24" s="29">
        <f t="shared" si="4"/>
        <v>5.5057561770229001E-4</v>
      </c>
      <c r="F24" t="str">
        <f>IF(ISERROR(VLOOKUP($A24,TAPList!$B:$F,1,FALSE)),"Not Found","Yes")</f>
        <v>Yes</v>
      </c>
      <c r="G24" t="str">
        <f>IFERROR(VLOOKUP($A24,HAPList!$A:$E,4,FALSE),"Not Found")</f>
        <v>Yes</v>
      </c>
      <c r="H24" t="str">
        <f>IFERROR(VLOOKUP($A24,HAPList!$A:$E,5,FALSE),"Not Found")</f>
        <v>Yes</v>
      </c>
      <c r="J24">
        <f>IFERROR(VLOOKUP($A24,TAPList!$B:$F,4,FALSE),"Not Found")</f>
        <v>6.62</v>
      </c>
      <c r="K24" t="str">
        <f>IFERROR(VLOOKUP($A24,TAPList!$B:$F,2,FALSE),"Not Found")</f>
        <v>year</v>
      </c>
      <c r="M24" s="43">
        <f t="shared" si="5"/>
        <v>41.29317132767175</v>
      </c>
      <c r="N24" s="43">
        <f t="shared" si="1"/>
        <v>82.5863426553435</v>
      </c>
      <c r="O24" s="43">
        <f t="shared" si="6"/>
        <v>41.29317132767175</v>
      </c>
      <c r="P24" s="43"/>
      <c r="Q24" s="43" t="str">
        <f t="shared" si="7"/>
        <v>Yes</v>
      </c>
      <c r="S24" s="29">
        <f t="shared" si="2"/>
        <v>2.0646585663835874E-2</v>
      </c>
      <c r="T24" s="29">
        <f t="shared" si="3"/>
        <v>4.1293171327671747E-2</v>
      </c>
      <c r="U24" s="29">
        <f t="shared" si="8"/>
        <v>2.0646585663835874E-2</v>
      </c>
      <c r="X24" s="42" t="s">
        <v>135</v>
      </c>
      <c r="Y24" s="44">
        <f>Y18*($N$5-$M$5)</f>
        <v>0</v>
      </c>
      <c r="Z24" s="44">
        <f t="shared" ref="Z24:AC24" si="12">Z18*($N$5-$M$5)</f>
        <v>0</v>
      </c>
      <c r="AA24" s="44">
        <f t="shared" si="12"/>
        <v>9.6375339242779869</v>
      </c>
      <c r="AB24" s="44">
        <f t="shared" si="12"/>
        <v>0</v>
      </c>
      <c r="AC24" s="44">
        <f t="shared" si="12"/>
        <v>9.6375339242779869</v>
      </c>
      <c r="AD24" s="29">
        <f>AC24/$C$5</f>
        <v>4.8187669621389938E-3</v>
      </c>
    </row>
    <row r="25" spans="1:30" x14ac:dyDescent="0.25">
      <c r="A25" t="s">
        <v>116</v>
      </c>
      <c r="B25" t="s">
        <v>117</v>
      </c>
      <c r="C25" s="29">
        <f>'EcologyLenzTests - MEDIAN'!AB19</f>
        <v>1.3790887167176889E-2</v>
      </c>
      <c r="D25" s="29">
        <f t="shared" si="4"/>
        <v>7.2583616669352042E-4</v>
      </c>
      <c r="F25" t="str">
        <f>IF(ISERROR(VLOOKUP($A25,TAPList!$B:$F,1,FALSE)),"Not Found","Yes")</f>
        <v>Not Found</v>
      </c>
      <c r="G25" t="str">
        <f>IFERROR(VLOOKUP($A25,HAPList!$A:$E,4,FALSE),"Not Found")</f>
        <v>No</v>
      </c>
      <c r="H25" t="str">
        <f>IFERROR(VLOOKUP($A25,HAPList!$A:$E,5,FALSE),"Not Found")</f>
        <v>Yes</v>
      </c>
      <c r="J25" t="str">
        <f>IFERROR(VLOOKUP($A25,TAPList!$B:$F,4,FALSE),"Not Found")</f>
        <v>Not Found</v>
      </c>
      <c r="K25" t="str">
        <f>IFERROR(VLOOKUP($A25,TAPList!$B:$F,2,FALSE),"Not Found")</f>
        <v>Not Found</v>
      </c>
      <c r="M25" s="43" t="str">
        <f t="shared" si="5"/>
        <v>Not found</v>
      </c>
      <c r="N25" s="43" t="str">
        <f t="shared" si="1"/>
        <v>Not found</v>
      </c>
      <c r="O25" s="43" t="str">
        <f t="shared" si="6"/>
        <v>Not found</v>
      </c>
      <c r="P25" s="43"/>
      <c r="Q25" s="43" t="str">
        <f t="shared" si="7"/>
        <v>No</v>
      </c>
      <c r="S25" s="29">
        <f t="shared" si="2"/>
        <v>2.7218856251007013E-2</v>
      </c>
      <c r="T25" s="29">
        <f t="shared" si="3"/>
        <v>5.4437712502014027E-2</v>
      </c>
      <c r="U25" s="29">
        <f t="shared" si="8"/>
        <v>2.7218856251007013E-2</v>
      </c>
      <c r="X25" s="42" t="s">
        <v>51</v>
      </c>
      <c r="Y25" s="44">
        <f t="shared" ref="Y25:AC25" si="13">Y19*($N$5-$M$5)</f>
        <v>0</v>
      </c>
      <c r="Z25" s="44">
        <f t="shared" si="13"/>
        <v>0</v>
      </c>
      <c r="AA25" s="44">
        <f t="shared" si="13"/>
        <v>40.452280550587879</v>
      </c>
      <c r="AB25" s="44">
        <f t="shared" si="13"/>
        <v>0.84089077708387361</v>
      </c>
      <c r="AC25" s="44">
        <f t="shared" si="13"/>
        <v>41.29317132767175</v>
      </c>
      <c r="AD25" s="29">
        <f t="shared" ref="AD25:AD27" si="14">AC25/$C$5</f>
        <v>2.0646585663835874E-2</v>
      </c>
    </row>
    <row r="26" spans="1:30" x14ac:dyDescent="0.25">
      <c r="A26" t="s">
        <v>70</v>
      </c>
      <c r="B26" t="s">
        <v>56</v>
      </c>
      <c r="C26" s="29">
        <f>'EcologyLenzTests - MEDIAN'!AB20</f>
        <v>3.7907633435493422E-2</v>
      </c>
      <c r="D26" s="29">
        <f t="shared" si="4"/>
        <v>1.9951386018680749E-3</v>
      </c>
      <c r="F26" t="str">
        <f>IF(ISERROR(VLOOKUP($A26,TAPList!$B:$F,1,FALSE)),"Not Found","Yes")</f>
        <v>Yes</v>
      </c>
      <c r="G26" t="str">
        <f>IFERROR(VLOOKUP($A26,HAPList!$A:$E,4,FALSE),"Not Found")</f>
        <v>Yes</v>
      </c>
      <c r="H26" t="str">
        <f>IFERROR(VLOOKUP($A26,HAPList!$A:$E,5,FALSE),"Not Found")</f>
        <v>Yes</v>
      </c>
      <c r="J26">
        <f>IFERROR(VLOOKUP($A26,TAPList!$B:$F,4,FALSE),"Not Found")</f>
        <v>394</v>
      </c>
      <c r="K26" t="str">
        <f>IFERROR(VLOOKUP($A26,TAPList!$B:$F,2,FALSE),"Not Found")</f>
        <v>24-hr</v>
      </c>
      <c r="M26" s="43">
        <f t="shared" si="5"/>
        <v>0.40995998668522088</v>
      </c>
      <c r="N26" s="43">
        <f t="shared" si="1"/>
        <v>0.81991997337044176</v>
      </c>
      <c r="O26" s="43">
        <f t="shared" si="6"/>
        <v>0.40995998668522088</v>
      </c>
      <c r="P26" s="43"/>
      <c r="Q26" s="43" t="str">
        <f t="shared" si="7"/>
        <v>No</v>
      </c>
      <c r="S26" s="29">
        <f t="shared" si="2"/>
        <v>7.4817697570052813E-2</v>
      </c>
      <c r="T26" s="29">
        <f t="shared" si="3"/>
        <v>0.14963539514010563</v>
      </c>
      <c r="U26" s="29">
        <f t="shared" si="8"/>
        <v>7.4817697570052813E-2</v>
      </c>
      <c r="X26" s="42" t="s">
        <v>52</v>
      </c>
      <c r="Y26" s="44">
        <f t="shared" ref="Y26:AC26" si="15">Y20*($N$5-$M$5)</f>
        <v>0</v>
      </c>
      <c r="Z26" s="44">
        <f t="shared" si="15"/>
        <v>0</v>
      </c>
      <c r="AA26" s="44">
        <f t="shared" si="15"/>
        <v>95.868100615186307</v>
      </c>
      <c r="AB26" s="44">
        <f t="shared" si="15"/>
        <v>0</v>
      </c>
      <c r="AC26" s="44">
        <f t="shared" si="15"/>
        <v>95.868100615186307</v>
      </c>
      <c r="AD26" s="29">
        <f t="shared" si="14"/>
        <v>4.7934050307593151E-2</v>
      </c>
    </row>
    <row r="27" spans="1:30" x14ac:dyDescent="0.25">
      <c r="A27" t="s">
        <v>42</v>
      </c>
      <c r="B27" t="s">
        <v>43</v>
      </c>
      <c r="C27" s="29">
        <f>'EcologyLenzTests - MEDIAN'!AB21</f>
        <v>2.2764744854098205E-2</v>
      </c>
      <c r="D27" s="29">
        <f t="shared" si="4"/>
        <v>1.1981444660051686E-3</v>
      </c>
      <c r="F27" t="str">
        <f>IF(ISERROR(VLOOKUP($A27,TAPList!$B:$F,1,FALSE)),"Not Found","Yes")</f>
        <v>Yes</v>
      </c>
      <c r="G27" t="str">
        <f>IFERROR(VLOOKUP($A27,HAPList!$A:$E,4,FALSE),"Not Found")</f>
        <v>Yes</v>
      </c>
      <c r="H27" t="str">
        <f>IFERROR(VLOOKUP($A27,HAPList!$A:$E,5,FALSE),"Not Found")</f>
        <v>Yes</v>
      </c>
      <c r="J27">
        <f>IFERROR(VLOOKUP($A27,TAPList!$B:$F,4,FALSE),"Not Found")</f>
        <v>657</v>
      </c>
      <c r="K27" t="str">
        <f>IFERROR(VLOOKUP($A27,TAPList!$B:$F,2,FALSE),"Not Found")</f>
        <v>24-hr</v>
      </c>
      <c r="M27" s="43">
        <f t="shared" si="5"/>
        <v>0.24619406835722646</v>
      </c>
      <c r="N27" s="43">
        <f t="shared" si="1"/>
        <v>0.49238813671445292</v>
      </c>
      <c r="O27" s="43">
        <f t="shared" si="6"/>
        <v>0.24619406835722646</v>
      </c>
      <c r="P27" s="43"/>
      <c r="Q27" s="43" t="str">
        <f t="shared" si="7"/>
        <v>No</v>
      </c>
      <c r="S27" s="29">
        <f t="shared" si="2"/>
        <v>4.4930417475193829E-2</v>
      </c>
      <c r="T27" s="29">
        <f t="shared" si="3"/>
        <v>8.9860834950387658E-2</v>
      </c>
      <c r="U27" s="29">
        <f t="shared" si="8"/>
        <v>4.4930417475193829E-2</v>
      </c>
      <c r="X27" s="42" t="s">
        <v>53</v>
      </c>
      <c r="Y27" s="44">
        <f t="shared" ref="Y27:AC27" si="16">Y21*($N$5-$M$5)</f>
        <v>2.2800999593257187</v>
      </c>
      <c r="Z27" s="44">
        <f t="shared" si="16"/>
        <v>0</v>
      </c>
      <c r="AA27" s="44">
        <f t="shared" si="16"/>
        <v>13.56863328812822</v>
      </c>
      <c r="AB27" s="44">
        <f t="shared" si="16"/>
        <v>0</v>
      </c>
      <c r="AC27" s="44">
        <f t="shared" si="16"/>
        <v>15.848733247453941</v>
      </c>
      <c r="AD27" s="29">
        <f t="shared" si="14"/>
        <v>7.9243666237269698E-3</v>
      </c>
    </row>
    <row r="28" spans="1:30" x14ac:dyDescent="0.25">
      <c r="A28" t="s">
        <v>133</v>
      </c>
      <c r="B28" t="s">
        <v>130</v>
      </c>
      <c r="C28" s="29">
        <f>'EcologyLenzTests - MEDIAN'!AB22</f>
        <v>1.4777552017226253E-2</v>
      </c>
      <c r="D28" s="29">
        <f t="shared" si="4"/>
        <v>7.7776589564348692E-4</v>
      </c>
      <c r="F28" t="str">
        <f>IF(ISERROR(VLOOKUP($A28,TAPList!$B:$F,1,FALSE)),"Not Found","Yes")</f>
        <v>Not Found</v>
      </c>
      <c r="G28" t="str">
        <f>IFERROR(VLOOKUP($A28,HAPList!$A:$E,4,FALSE),"Not Found")</f>
        <v>Not Found</v>
      </c>
      <c r="H28" t="str">
        <f>IFERROR(VLOOKUP($A28,HAPList!$A:$E,5,FALSE),"Not Found")</f>
        <v>Not Found</v>
      </c>
      <c r="J28" t="str">
        <f>IFERROR(VLOOKUP($A28,TAPList!$B:$F,4,FALSE),"Not Found")</f>
        <v>Not Found</v>
      </c>
      <c r="K28" t="str">
        <f>IFERROR(VLOOKUP($A28,TAPList!$B:$F,2,FALSE),"Not Found")</f>
        <v>Not Found</v>
      </c>
      <c r="M28" s="43" t="str">
        <f t="shared" si="5"/>
        <v>Not found</v>
      </c>
      <c r="N28" s="43" t="str">
        <f t="shared" si="1"/>
        <v>Not found</v>
      </c>
      <c r="O28" s="43" t="str">
        <f t="shared" si="6"/>
        <v>Not found</v>
      </c>
      <c r="P28" s="43"/>
      <c r="Q28" s="43" t="str">
        <f t="shared" si="7"/>
        <v>No</v>
      </c>
      <c r="S28" s="29">
        <f t="shared" si="2"/>
        <v>2.9166221086630761E-2</v>
      </c>
      <c r="T28" s="29">
        <f t="shared" si="3"/>
        <v>5.8332442173261521E-2</v>
      </c>
      <c r="U28" s="29">
        <f t="shared" si="8"/>
        <v>2.9166221086630761E-2</v>
      </c>
    </row>
    <row r="29" spans="1:30" x14ac:dyDescent="0.25">
      <c r="A29" t="s">
        <v>67</v>
      </c>
      <c r="B29" t="s">
        <v>54</v>
      </c>
      <c r="C29" s="29">
        <f>'EcologyLenzTests - MEDIAN'!AB23</f>
        <v>4.1762647005204616E-4</v>
      </c>
      <c r="D29" s="29">
        <f t="shared" si="4"/>
        <v>2.1980340529055061E-5</v>
      </c>
      <c r="F29" t="str">
        <f>IF(ISERROR(VLOOKUP($A29,TAPList!$B:$F,1,FALSE)),"Not Found","Yes")</f>
        <v>Yes</v>
      </c>
      <c r="G29" t="str">
        <f>IFERROR(VLOOKUP($A29,HAPList!$A:$E,4,FALSE),"Not Found")</f>
        <v>Yes</v>
      </c>
      <c r="H29" t="str">
        <f>IFERROR(VLOOKUP($A29,HAPList!$A:$E,5,FALSE),"Not Found")</f>
        <v>Yes</v>
      </c>
      <c r="J29">
        <f>IFERROR(VLOOKUP($A29,TAPList!$B:$F,4,FALSE),"Not Found")</f>
        <v>76.8</v>
      </c>
      <c r="K29" t="str">
        <f>IFERROR(VLOOKUP($A29,TAPList!$B:$F,2,FALSE),"Not Found")</f>
        <v>year</v>
      </c>
      <c r="M29" s="43">
        <f t="shared" si="5"/>
        <v>1.6485255396791296</v>
      </c>
      <c r="N29" s="43">
        <f t="shared" si="1"/>
        <v>3.2970510793582593</v>
      </c>
      <c r="O29" s="43">
        <f t="shared" si="6"/>
        <v>1.6485255396791296</v>
      </c>
      <c r="P29" s="43"/>
      <c r="Q29" s="43" t="str">
        <f t="shared" si="7"/>
        <v>No</v>
      </c>
      <c r="S29" s="29">
        <f t="shared" si="2"/>
        <v>8.2426276983956479E-4</v>
      </c>
      <c r="T29" s="29">
        <f t="shared" si="3"/>
        <v>1.6485255396791296E-3</v>
      </c>
      <c r="U29" s="29">
        <f t="shared" si="8"/>
        <v>8.2426276983956479E-4</v>
      </c>
      <c r="X29" s="42"/>
      <c r="Y29" s="63" t="s">
        <v>2094</v>
      </c>
      <c r="Z29" s="63"/>
      <c r="AA29" s="63"/>
      <c r="AB29" s="63"/>
      <c r="AC29" s="63"/>
    </row>
    <row r="30" spans="1:30" x14ac:dyDescent="0.25">
      <c r="A30" t="s">
        <v>136</v>
      </c>
      <c r="B30" t="s">
        <v>137</v>
      </c>
      <c r="C30" s="29">
        <f>'EcologyLenzTests - MEDIAN'!AB24</f>
        <v>1.3492547493989186E-3</v>
      </c>
      <c r="D30" s="29">
        <f t="shared" si="4"/>
        <v>7.1013407863100979E-5</v>
      </c>
      <c r="F30" t="str">
        <f>IF(ISERROR(VLOOKUP($A30,TAPList!$B:$F,1,FALSE)),"Not Found","Yes")</f>
        <v>Not Found</v>
      </c>
      <c r="G30" t="str">
        <f>IFERROR(VLOOKUP($A30,HAPList!$A:$E,4,FALSE),"Not Found")</f>
        <v>Not Found</v>
      </c>
      <c r="H30" t="str">
        <f>IFERROR(VLOOKUP($A30,HAPList!$A:$E,5,FALSE),"Not Found")</f>
        <v>Not Found</v>
      </c>
      <c r="J30" t="str">
        <f>IFERROR(VLOOKUP($A30,TAPList!$B:$F,4,FALSE),"Not Found")</f>
        <v>Not Found</v>
      </c>
      <c r="K30" t="str">
        <f>IFERROR(VLOOKUP($A30,TAPList!$B:$F,2,FALSE),"Not Found")</f>
        <v>Not Found</v>
      </c>
      <c r="M30" s="43" t="str">
        <f t="shared" si="5"/>
        <v>Not found</v>
      </c>
      <c r="N30" s="43" t="str">
        <f t="shared" si="1"/>
        <v>Not found</v>
      </c>
      <c r="O30" s="43" t="str">
        <f t="shared" si="6"/>
        <v>Not found</v>
      </c>
      <c r="P30" s="43"/>
      <c r="Q30" s="43" t="str">
        <f t="shared" si="7"/>
        <v>No</v>
      </c>
      <c r="S30" s="29">
        <f t="shared" si="2"/>
        <v>2.6630027948662868E-3</v>
      </c>
      <c r="T30" s="29">
        <f t="shared" si="3"/>
        <v>5.3260055897325735E-3</v>
      </c>
      <c r="U30" s="29">
        <f t="shared" si="8"/>
        <v>2.6630027948662868E-3</v>
      </c>
      <c r="X30" s="42" t="s">
        <v>135</v>
      </c>
      <c r="Y30" s="57">
        <f>Y24*453.5924/8760/3600</f>
        <v>0</v>
      </c>
      <c r="Z30" s="57">
        <f t="shared" ref="Z30:AC30" si="17">Z24*453.5924/8760/3600</f>
        <v>0</v>
      </c>
      <c r="AA30" s="57">
        <f t="shared" si="17"/>
        <v>1.3861974070252E-4</v>
      </c>
      <c r="AB30" s="57">
        <f t="shared" si="17"/>
        <v>0</v>
      </c>
      <c r="AC30" s="57">
        <f t="shared" si="17"/>
        <v>1.3861974070252E-4</v>
      </c>
    </row>
    <row r="31" spans="1:30" x14ac:dyDescent="0.25">
      <c r="A31" t="s">
        <v>132</v>
      </c>
      <c r="B31" t="s">
        <v>131</v>
      </c>
      <c r="C31" s="29">
        <f>'EcologyLenzTests - MEDIAN'!AB25</f>
        <v>4.754516735977142E-2</v>
      </c>
      <c r="D31" s="29">
        <f t="shared" si="4"/>
        <v>2.5023772294616537E-3</v>
      </c>
      <c r="F31" t="str">
        <f>IF(ISERROR(VLOOKUP($A31,TAPList!$B:$F,1,FALSE)),"Not Found","Yes")</f>
        <v>Yes</v>
      </c>
      <c r="G31" t="str">
        <f>IFERROR(VLOOKUP($A31,HAPList!$A:$E,4,FALSE),"Not Found")</f>
        <v>Yes</v>
      </c>
      <c r="H31" t="str">
        <f>IFERROR(VLOOKUP($A31,HAPList!$A:$E,5,FALSE),"Not Found")</f>
        <v>Yes</v>
      </c>
      <c r="J31">
        <f>IFERROR(VLOOKUP($A31,TAPList!$B:$F,4,FALSE),"Not Found")</f>
        <v>118</v>
      </c>
      <c r="K31" t="str">
        <f>IFERROR(VLOOKUP($A31,TAPList!$B:$F,2,FALSE),"Not Found")</f>
        <v>24-hr</v>
      </c>
      <c r="M31" s="43">
        <f t="shared" si="5"/>
        <v>0.51418710194417538</v>
      </c>
      <c r="N31" s="43">
        <f t="shared" si="1"/>
        <v>1.0283742038883508</v>
      </c>
      <c r="O31" s="43">
        <f t="shared" si="6"/>
        <v>0.51418710194417538</v>
      </c>
      <c r="P31" s="43"/>
      <c r="Q31" s="43" t="str">
        <f t="shared" si="7"/>
        <v>No</v>
      </c>
      <c r="S31" s="29">
        <f t="shared" si="2"/>
        <v>9.3839146104812018E-2</v>
      </c>
      <c r="T31" s="29">
        <f t="shared" si="3"/>
        <v>0.18767829220962404</v>
      </c>
      <c r="U31" s="29">
        <f t="shared" si="8"/>
        <v>9.3839146104812018E-2</v>
      </c>
      <c r="X31" s="42" t="s">
        <v>51</v>
      </c>
      <c r="Y31" s="57">
        <f t="shared" ref="Y31:AC31" si="18">Y25*453.5924/8760/3600</f>
        <v>0</v>
      </c>
      <c r="Z31" s="57">
        <f t="shared" si="18"/>
        <v>0</v>
      </c>
      <c r="AA31" s="57">
        <f t="shared" si="18"/>
        <v>5.8183812215926165E-4</v>
      </c>
      <c r="AB31" s="57">
        <f t="shared" si="18"/>
        <v>1.2094801677934399E-5</v>
      </c>
      <c r="AC31" s="57">
        <f t="shared" si="18"/>
        <v>5.9393292383719612E-4</v>
      </c>
    </row>
    <row r="32" spans="1:30" x14ac:dyDescent="0.25">
      <c r="A32" t="s">
        <v>139</v>
      </c>
      <c r="B32" t="s">
        <v>140</v>
      </c>
      <c r="C32" s="29">
        <f>'EcologyLenzTests - MEDIAN'!AB26</f>
        <v>2.5700090464741306E-2</v>
      </c>
      <c r="D32" s="29">
        <f t="shared" si="4"/>
        <v>1.3526363402495425E-3</v>
      </c>
      <c r="F32" t="str">
        <f>IF(ISERROR(VLOOKUP($A32,TAPList!$B:$F,1,FALSE)),"Not Found","Yes")</f>
        <v>Not Found</v>
      </c>
      <c r="G32" t="str">
        <f>IFERROR(VLOOKUP($A32,HAPList!$A:$E,4,FALSE),"Not Found")</f>
        <v>No</v>
      </c>
      <c r="H32" t="str">
        <f>IFERROR(VLOOKUP($A32,HAPList!$A:$E,5,FALSE),"Not Found")</f>
        <v>Yes</v>
      </c>
      <c r="J32" t="str">
        <f>IFERROR(VLOOKUP($A32,TAPList!$B:$F,4,FALSE),"Not Found")</f>
        <v>Not Found</v>
      </c>
      <c r="K32" t="str">
        <f>IFERROR(VLOOKUP($A32,TAPList!$B:$F,2,FALSE),"Not Found")</f>
        <v>Not Found</v>
      </c>
      <c r="M32" s="43" t="str">
        <f t="shared" si="5"/>
        <v>Not found</v>
      </c>
      <c r="N32" s="43" t="str">
        <f t="shared" si="1"/>
        <v>Not found</v>
      </c>
      <c r="O32" s="43" t="str">
        <f t="shared" si="6"/>
        <v>Not found</v>
      </c>
      <c r="P32" s="43"/>
      <c r="Q32" s="43" t="str">
        <f t="shared" si="7"/>
        <v>No</v>
      </c>
      <c r="S32" s="29">
        <f t="shared" si="2"/>
        <v>5.0723862759357842E-2</v>
      </c>
      <c r="T32" s="29">
        <f t="shared" si="3"/>
        <v>0.10144772551871568</v>
      </c>
      <c r="U32" s="29">
        <f t="shared" si="8"/>
        <v>5.0723862759357842E-2</v>
      </c>
      <c r="X32" s="42" t="s">
        <v>52</v>
      </c>
      <c r="Y32" s="57">
        <f t="shared" ref="Y32:AC32" si="19">Y26*453.5924/8760/3600</f>
        <v>0</v>
      </c>
      <c r="Z32" s="57">
        <f t="shared" si="19"/>
        <v>0</v>
      </c>
      <c r="AA32" s="57">
        <f t="shared" si="19"/>
        <v>1.3789016311987518E-3</v>
      </c>
      <c r="AB32" s="57">
        <f t="shared" si="19"/>
        <v>0</v>
      </c>
      <c r="AC32" s="57">
        <f t="shared" si="19"/>
        <v>1.3789016311987518E-3</v>
      </c>
    </row>
    <row r="33" spans="1:30" x14ac:dyDescent="0.25">
      <c r="A33" t="s">
        <v>35</v>
      </c>
      <c r="B33" t="s">
        <v>98</v>
      </c>
      <c r="C33" s="29">
        <f>'EcologyLenzTests - MEDIAN'!AB27</f>
        <v>2.399847640656962</v>
      </c>
      <c r="D33" s="29">
        <f t="shared" si="4"/>
        <v>0.12630777056089273</v>
      </c>
      <c r="F33" t="str">
        <f>IF(ISERROR(VLOOKUP($A33,TAPList!$B:$F,1,FALSE)),"Not Found","Yes")</f>
        <v>Not Found</v>
      </c>
      <c r="G33" t="str">
        <f>IFERROR(VLOOKUP($A33,HAPList!$A:$E,4,FALSE),"Not Found")</f>
        <v>Not Found</v>
      </c>
      <c r="H33" t="str">
        <f>IFERROR(VLOOKUP($A33,HAPList!$A:$E,5,FALSE),"Not Found")</f>
        <v>Not Found</v>
      </c>
      <c r="J33" t="str">
        <f>IFERROR(VLOOKUP($A33,TAPList!$B:$F,4,FALSE),"Not Found")</f>
        <v>Not Found</v>
      </c>
      <c r="K33" t="str">
        <f>IFERROR(VLOOKUP($A33,TAPList!$B:$F,2,FALSE),"Not Found")</f>
        <v>Not Found</v>
      </c>
      <c r="M33" s="43" t="str">
        <f t="shared" si="5"/>
        <v>Not found</v>
      </c>
      <c r="N33" s="43" t="str">
        <f t="shared" si="1"/>
        <v>Not found</v>
      </c>
      <c r="O33" s="43" t="str">
        <f t="shared" si="6"/>
        <v>Not found</v>
      </c>
      <c r="P33" s="43"/>
      <c r="Q33" s="43" t="str">
        <f t="shared" si="7"/>
        <v>No</v>
      </c>
      <c r="S33" s="29">
        <f t="shared" si="2"/>
        <v>4.736541396033477</v>
      </c>
      <c r="T33" s="29">
        <f t="shared" si="3"/>
        <v>9.473082792066954</v>
      </c>
      <c r="U33" s="29">
        <f t="shared" si="8"/>
        <v>4.736541396033477</v>
      </c>
      <c r="X33" s="42" t="s">
        <v>53</v>
      </c>
      <c r="Y33" s="57">
        <f t="shared" ref="Y33:AC33" si="20">Y27*453.5924/8760/3600</f>
        <v>3.2795408827703421E-5</v>
      </c>
      <c r="Z33" s="57">
        <f t="shared" si="20"/>
        <v>0</v>
      </c>
      <c r="AA33" s="57">
        <f t="shared" si="20"/>
        <v>1.951620033574953E-4</v>
      </c>
      <c r="AB33" s="57">
        <f t="shared" si="20"/>
        <v>0</v>
      </c>
      <c r="AC33" s="57">
        <f t="shared" si="20"/>
        <v>2.2795741218519872E-4</v>
      </c>
      <c r="AD33" t="s">
        <v>2099</v>
      </c>
    </row>
    <row r="34" spans="1:30" x14ac:dyDescent="0.25">
      <c r="A34" t="s">
        <v>99</v>
      </c>
      <c r="B34" t="s">
        <v>100</v>
      </c>
      <c r="C34" s="29">
        <f>'EcologyLenzTests - MEDIAN'!AB28</f>
        <v>1.1356983302517836</v>
      </c>
      <c r="D34" s="29">
        <f t="shared" si="4"/>
        <v>5.9773596329041237E-2</v>
      </c>
      <c r="F34" t="str">
        <f>IF(ISERROR(VLOOKUP($A34,TAPList!$B:$F,1,FALSE)),"Not Found","Yes")</f>
        <v>Not Found</v>
      </c>
      <c r="G34" t="str">
        <f>IFERROR(VLOOKUP($A34,HAPList!$A:$E,4,FALSE),"Not Found")</f>
        <v>Not Found</v>
      </c>
      <c r="H34" t="str">
        <f>IFERROR(VLOOKUP($A34,HAPList!$A:$E,5,FALSE),"Not Found")</f>
        <v>Not Found</v>
      </c>
      <c r="J34" t="str">
        <f>IFERROR(VLOOKUP($A34,TAPList!$B:$F,4,FALSE),"Not Found")</f>
        <v>Not Found</v>
      </c>
      <c r="K34" t="str">
        <f>IFERROR(VLOOKUP($A34,TAPList!$B:$F,2,FALSE),"Not Found")</f>
        <v>Not Found</v>
      </c>
      <c r="M34" s="43" t="str">
        <f t="shared" si="5"/>
        <v>Not found</v>
      </c>
      <c r="N34" s="43" t="str">
        <f t="shared" si="1"/>
        <v>Not found</v>
      </c>
      <c r="O34" s="43" t="str">
        <f t="shared" si="6"/>
        <v>Not found</v>
      </c>
      <c r="P34" s="43"/>
      <c r="Q34" s="43" t="str">
        <f t="shared" si="7"/>
        <v>No</v>
      </c>
      <c r="S34" s="29">
        <f t="shared" si="2"/>
        <v>2.2415098623390461</v>
      </c>
      <c r="T34" s="29">
        <f t="shared" si="3"/>
        <v>4.4830197246780923</v>
      </c>
      <c r="U34" s="29">
        <f t="shared" si="8"/>
        <v>2.2415098623390461</v>
      </c>
    </row>
    <row r="35" spans="1:30" x14ac:dyDescent="0.25">
      <c r="U35" s="29"/>
      <c r="Y35" s="30">
        <f>Y33/$AC$33</f>
        <v>0.14386638501168608</v>
      </c>
      <c r="AA35" s="30">
        <f>AA33/$AC$33</f>
        <v>0.85613361498831386</v>
      </c>
    </row>
    <row r="36" spans="1:30" x14ac:dyDescent="0.25">
      <c r="A36" s="37" t="s">
        <v>2027</v>
      </c>
      <c r="U36" s="29"/>
    </row>
    <row r="37" spans="1:30" x14ac:dyDescent="0.25">
      <c r="A37" s="38" t="s">
        <v>93</v>
      </c>
      <c r="B37" s="38" t="s">
        <v>2014</v>
      </c>
      <c r="C37" s="39" t="s">
        <v>2015</v>
      </c>
      <c r="D37" s="40" t="s">
        <v>2016</v>
      </c>
      <c r="E37" s="40"/>
      <c r="F37" s="40" t="s">
        <v>2017</v>
      </c>
      <c r="G37" s="40" t="s">
        <v>2018</v>
      </c>
      <c r="H37" s="40" t="s">
        <v>2019</v>
      </c>
      <c r="J37" s="40" t="s">
        <v>2020</v>
      </c>
      <c r="K37" s="40" t="s">
        <v>2021</v>
      </c>
      <c r="L37" s="36"/>
      <c r="M37" s="40" t="s">
        <v>2022</v>
      </c>
      <c r="N37" s="40" t="s">
        <v>2022</v>
      </c>
      <c r="O37" s="40" t="s">
        <v>2022</v>
      </c>
      <c r="P37" s="41"/>
      <c r="Q37" s="41" t="s">
        <v>2023</v>
      </c>
      <c r="S37" s="38" t="s">
        <v>0</v>
      </c>
      <c r="T37" s="38" t="s">
        <v>0</v>
      </c>
      <c r="U37" s="38" t="s">
        <v>0</v>
      </c>
    </row>
    <row r="38" spans="1:30" x14ac:dyDescent="0.25">
      <c r="A38" t="s">
        <v>762</v>
      </c>
      <c r="B38" t="s">
        <v>1968</v>
      </c>
      <c r="C38" s="29">
        <f>'EcologyLenzTests - MEDIAN'!AB41</f>
        <v>1.3543171974535126E-2</v>
      </c>
      <c r="D38" s="29">
        <f t="shared" ref="D38:D41" si="21">C38*$C$5/$C$6</f>
        <v>7.1279852497553294E-4</v>
      </c>
      <c r="F38" t="str">
        <f>IF(ISERROR(VLOOKUP($A38,TAPList!$B:$F,1,FALSE)),"Not Found","Yes")</f>
        <v>Not Found</v>
      </c>
      <c r="G38" t="str">
        <f>IFERROR(VLOOKUP($A38,HAPList!$A:$E,4,FALSE),"Not Found")</f>
        <v>Yes</v>
      </c>
      <c r="H38" t="str">
        <f>IFERROR(VLOOKUP($A38,HAPList!$A:$E,5,FALSE),"Not Found")</f>
        <v>Yes</v>
      </c>
      <c r="J38" t="str">
        <f>IFERROR(VLOOKUP($A38,TAPList!$B:$F,4,FALSE),"Not Found")</f>
        <v>Not Found</v>
      </c>
      <c r="K38" t="str">
        <f>IFERROR(VLOOKUP($A38,TAPList!$B:$F,2,FALSE),"Not Found")</f>
        <v>Not Found</v>
      </c>
      <c r="M38" s="43" t="str">
        <f>IF($K38="24-hr",$D38*$M$5/365,IF($K38="year",$D38*$M$5,"Not found"))</f>
        <v>Not found</v>
      </c>
      <c r="O38" s="43" t="str">
        <f t="shared" ref="O38:O41" si="22">IFERROR(N38-M38,"Not found")</f>
        <v>Not found</v>
      </c>
      <c r="Q38" s="43" t="str">
        <f t="shared" ref="Q38:Q41" si="23">IF(O38&gt;$J38,"Yes","No")</f>
        <v>No</v>
      </c>
      <c r="S38" s="29">
        <f>$D38*$M$5/$C$5</f>
        <v>2.6729944686582484E-2</v>
      </c>
      <c r="T38" s="29">
        <f>$D38*$N$5/$C$5</f>
        <v>5.3459889373164968E-2</v>
      </c>
      <c r="U38" s="29">
        <f t="shared" si="8"/>
        <v>2.6729944686582484E-2</v>
      </c>
    </row>
    <row r="39" spans="1:30" x14ac:dyDescent="0.25">
      <c r="A39" t="s">
        <v>975</v>
      </c>
      <c r="B39" t="s">
        <v>1972</v>
      </c>
      <c r="C39" s="29">
        <f>'EcologyLenzTests - MEDIAN'!AB42</f>
        <v>2.3451332549076442E-2</v>
      </c>
      <c r="D39" s="29">
        <f t="shared" si="21"/>
        <v>1.2342806604777076E-3</v>
      </c>
      <c r="F39" t="str">
        <f>IF(ISERROR(VLOOKUP($A39,TAPList!$B:$F,1,FALSE)),"Not Found","Yes")</f>
        <v>Not Found</v>
      </c>
      <c r="G39" t="str">
        <f>IFERROR(VLOOKUP($A39,HAPList!$A:$E,4,FALSE),"Not Found")</f>
        <v>No</v>
      </c>
      <c r="H39" t="str">
        <f>IFERROR(VLOOKUP($A39,HAPList!$A:$E,5,FALSE),"Not Found")</f>
        <v>Yes</v>
      </c>
      <c r="J39" t="str">
        <f>IFERROR(VLOOKUP($A39,TAPList!$B:$F,4,FALSE),"Not Found")</f>
        <v>Not Found</v>
      </c>
      <c r="K39" t="str">
        <f>IFERROR(VLOOKUP($A39,TAPList!$B:$F,2,FALSE),"Not Found")</f>
        <v>Not Found</v>
      </c>
      <c r="M39" s="43" t="str">
        <f>IF($K39="24-hr",$D39*$M$5/365,IF($K39="year",$D39*$M$5,"Not found"))</f>
        <v>Not found</v>
      </c>
      <c r="O39" s="43" t="str">
        <f t="shared" si="22"/>
        <v>Not found</v>
      </c>
      <c r="Q39" s="43" t="str">
        <f t="shared" si="23"/>
        <v>No</v>
      </c>
      <c r="S39" s="29">
        <f>$D39*$M$5/$C$5</f>
        <v>4.6285524767914032E-2</v>
      </c>
      <c r="T39" s="29">
        <f>$D39*$N$5/$C$5</f>
        <v>9.2571049535828065E-2</v>
      </c>
      <c r="U39" s="29">
        <f t="shared" si="8"/>
        <v>4.6285524767914032E-2</v>
      </c>
    </row>
    <row r="40" spans="1:30" x14ac:dyDescent="0.25">
      <c r="A40" t="s">
        <v>1969</v>
      </c>
      <c r="B40" t="s">
        <v>1970</v>
      </c>
      <c r="C40" s="29">
        <f>'EcologyLenzTests - MEDIAN'!AB43</f>
        <v>0.51268795246191157</v>
      </c>
      <c r="D40" s="29">
        <f t="shared" si="21"/>
        <v>2.6983576445363765E-2</v>
      </c>
      <c r="F40" t="str">
        <f>IF(ISERROR(VLOOKUP($A40,TAPList!$B:$F,1,FALSE)),"Not Found","Yes")</f>
        <v>Not Found</v>
      </c>
      <c r="G40" t="str">
        <f>IFERROR(VLOOKUP($A40,HAPList!$A:$E,4,FALSE),"Not Found")</f>
        <v>Not Found</v>
      </c>
      <c r="H40" t="str">
        <f>IFERROR(VLOOKUP($A40,HAPList!$A:$E,5,FALSE),"Not Found")</f>
        <v>Not Found</v>
      </c>
      <c r="J40" t="str">
        <f>IFERROR(VLOOKUP($A40,TAPList!$B:$F,4,FALSE),"Not Found")</f>
        <v>Not Found</v>
      </c>
      <c r="K40" t="str">
        <f>IFERROR(VLOOKUP($A40,TAPList!$B:$F,2,FALSE),"Not Found")</f>
        <v>Not Found</v>
      </c>
      <c r="M40" s="43" t="str">
        <f>IF($K40="24-hr",$D40*$M$5/365,IF($K40="year",$D40*$M$5,"Not found"))</f>
        <v>Not found</v>
      </c>
      <c r="O40" s="43" t="str">
        <f t="shared" si="22"/>
        <v>Not found</v>
      </c>
      <c r="Q40" s="43" t="str">
        <f t="shared" si="23"/>
        <v>No</v>
      </c>
      <c r="S40" s="29">
        <f>$D40*$M$5/$C$5</f>
        <v>1.0118841167011412</v>
      </c>
      <c r="T40" s="29">
        <f>$D40*$N$5/$C$5</f>
        <v>2.0237682334022824</v>
      </c>
      <c r="U40" s="29">
        <f t="shared" si="8"/>
        <v>1.0118841167011412</v>
      </c>
    </row>
    <row r="41" spans="1:30" x14ac:dyDescent="0.25">
      <c r="A41" t="s">
        <v>63</v>
      </c>
      <c r="B41" t="s">
        <v>1971</v>
      </c>
      <c r="C41" s="29">
        <f>'EcologyLenzTests - MEDIAN'!AB44</f>
        <v>2.4108009665247836E-2</v>
      </c>
      <c r="D41" s="29">
        <f t="shared" si="21"/>
        <v>1.2688426139604123E-3</v>
      </c>
      <c r="F41" t="str">
        <f>IF(ISERROR(VLOOKUP($A41,TAPList!$B:$F,1,FALSE)),"Not Found","Yes")</f>
        <v>Yes</v>
      </c>
      <c r="G41" t="str">
        <f>IFERROR(VLOOKUP($A41,HAPList!$A:$E,4,FALSE),"Not Found")</f>
        <v>Yes</v>
      </c>
      <c r="H41" t="str">
        <f>IFERROR(VLOOKUP($A41,HAPList!$A:$E,5,FALSE),"Not Found")</f>
        <v>No</v>
      </c>
      <c r="J41">
        <f>IFERROR(VLOOKUP($A41,TAPList!$B:$F,4,FALSE),"Not Found")</f>
        <v>105</v>
      </c>
      <c r="K41" t="str">
        <f>IFERROR(VLOOKUP($A41,TAPList!$B:$F,2,FALSE),"Not Found")</f>
        <v>24-hr</v>
      </c>
      <c r="M41" s="43">
        <f>IF($K41="24-hr",$D41*$M$5/365,IF($K41="year",$D41*$M$5,"Not found"))</f>
        <v>0.26072108506035868</v>
      </c>
      <c r="N41" s="43">
        <f>IF($K41="24-hr",$D41*$N$5/365,IF($K41="year",$D41*$N$5,"Not found"))</f>
        <v>0.52144217012071736</v>
      </c>
      <c r="O41" s="43">
        <f t="shared" si="22"/>
        <v>0.26072108506035868</v>
      </c>
      <c r="P41" s="43"/>
      <c r="Q41" s="43" t="str">
        <f t="shared" si="23"/>
        <v>No</v>
      </c>
      <c r="S41" s="29">
        <f>$D41*$M$5/$C$5</f>
        <v>4.7581598023515463E-2</v>
      </c>
      <c r="T41" s="29">
        <f>$D41*$N$5/$C$5</f>
        <v>9.5163196047030926E-2</v>
      </c>
      <c r="U41" s="29">
        <f t="shared" si="8"/>
        <v>4.7581598023515463E-2</v>
      </c>
    </row>
    <row r="42" spans="1:30" x14ac:dyDescent="0.25">
      <c r="U42" s="29"/>
    </row>
    <row r="43" spans="1:30" x14ac:dyDescent="0.25">
      <c r="A43" s="37" t="s">
        <v>2028</v>
      </c>
      <c r="U43" s="29"/>
    </row>
    <row r="44" spans="1:30" x14ac:dyDescent="0.25">
      <c r="A44" s="38" t="s">
        <v>93</v>
      </c>
      <c r="B44" s="38" t="s">
        <v>2014</v>
      </c>
      <c r="C44" s="39" t="s">
        <v>2015</v>
      </c>
      <c r="D44" s="40" t="s">
        <v>2016</v>
      </c>
      <c r="E44" s="40"/>
      <c r="F44" s="40" t="s">
        <v>2017</v>
      </c>
      <c r="G44" s="40" t="s">
        <v>2018</v>
      </c>
      <c r="H44" s="40" t="s">
        <v>2019</v>
      </c>
      <c r="J44" s="40" t="s">
        <v>2020</v>
      </c>
      <c r="K44" s="40" t="s">
        <v>2021</v>
      </c>
      <c r="L44" s="36"/>
      <c r="M44" s="40" t="s">
        <v>2022</v>
      </c>
      <c r="N44" s="40" t="s">
        <v>2022</v>
      </c>
      <c r="O44" s="40" t="s">
        <v>2022</v>
      </c>
      <c r="P44" s="41"/>
      <c r="Q44" s="41" t="s">
        <v>2023</v>
      </c>
      <c r="S44" s="38" t="s">
        <v>0</v>
      </c>
      <c r="T44" s="38" t="s">
        <v>0</v>
      </c>
      <c r="U44" s="38" t="s">
        <v>0</v>
      </c>
    </row>
    <row r="45" spans="1:30" x14ac:dyDescent="0.25">
      <c r="A45" t="s">
        <v>65</v>
      </c>
      <c r="B45" t="s">
        <v>52</v>
      </c>
      <c r="C45" s="29">
        <f>'EcologyLenzTests - MEDIAN'!AB51</f>
        <v>2.4286585489180532E-2</v>
      </c>
      <c r="D45" s="29">
        <f t="shared" ref="D45:D54" si="24">C45*$C$5/$C$6</f>
        <v>1.2782413415358175E-3</v>
      </c>
      <c r="F45" t="str">
        <f>IF(ISERROR(VLOOKUP($A45,TAPList!$B:$F,1,FALSE)),"Not Found","Yes")</f>
        <v>Yes</v>
      </c>
      <c r="G45" t="str">
        <f>IFERROR(VLOOKUP($A45,HAPList!$A:$E,4,FALSE),"Not Found")</f>
        <v>Yes</v>
      </c>
      <c r="H45" t="str">
        <f>IFERROR(VLOOKUP($A45,HAPList!$A:$E,5,FALSE),"Not Found")</f>
        <v>Yes</v>
      </c>
      <c r="J45">
        <f>IFERROR(VLOOKUP($A45,TAPList!$B:$F,4,FALSE),"Not Found")</f>
        <v>32</v>
      </c>
      <c r="K45" t="str">
        <f>IFERROR(VLOOKUP($A45,TAPList!$B:$F,2,FALSE),"Not Found")</f>
        <v>year</v>
      </c>
      <c r="M45" s="43">
        <f>IF($K45="24-hr",$D45*$M$5/365,IF($K45="year",$D45*$M$5,"Not found"))</f>
        <v>95.868100615186307</v>
      </c>
      <c r="N45" s="43">
        <f>IF($K45="24-hr",$D45*$N$5/365,IF($K45="year",$D45*$N$5,"Not found"))</f>
        <v>191.73620123037261</v>
      </c>
      <c r="O45" s="43">
        <f t="shared" ref="O45:O54" si="25">IFERROR(N45-M45,"Not found")</f>
        <v>95.868100615186307</v>
      </c>
      <c r="P45" s="43"/>
      <c r="Q45" s="43" t="str">
        <f t="shared" ref="Q45:Q54" si="26">IF(O45&gt;$J45,"Yes","No")</f>
        <v>Yes</v>
      </c>
      <c r="S45" s="29">
        <f t="shared" ref="S45:S54" si="27">$D45*$M$5/$C$5</f>
        <v>4.7934050307593151E-2</v>
      </c>
      <c r="T45" s="29">
        <f t="shared" ref="T45:T54" si="28">$D45*$N$5/$C$5</f>
        <v>9.5868100615186302E-2</v>
      </c>
      <c r="U45" s="29">
        <f t="shared" si="8"/>
        <v>4.7934050307593151E-2</v>
      </c>
    </row>
    <row r="46" spans="1:30" x14ac:dyDescent="0.25">
      <c r="A46" t="s">
        <v>66</v>
      </c>
      <c r="B46" t="s">
        <v>53</v>
      </c>
      <c r="C46" s="29">
        <f>'EcologyLenzTests - MEDIAN'!AB52</f>
        <v>4.0150124226883315E-3</v>
      </c>
      <c r="D46" s="29">
        <f t="shared" si="24"/>
        <v>2.1131644329938588E-4</v>
      </c>
      <c r="F46" t="str">
        <f>IF(ISERROR(VLOOKUP($A46,TAPList!$B:$F,1,FALSE)),"Not Found","Yes")</f>
        <v>Yes</v>
      </c>
      <c r="G46" t="str">
        <f>IFERROR(VLOOKUP($A46,HAPList!$A:$E,4,FALSE),"Not Found")</f>
        <v>Yes</v>
      </c>
      <c r="H46" t="str">
        <f>IFERROR(VLOOKUP($A46,HAPList!$A:$E,5,FALSE),"Not Found")</f>
        <v>Yes</v>
      </c>
      <c r="J46">
        <f>IFERROR(VLOOKUP($A46,TAPList!$B:$F,4,FALSE),"Not Found")</f>
        <v>71</v>
      </c>
      <c r="K46" t="str">
        <f>IFERROR(VLOOKUP($A46,TAPList!$B:$F,2,FALSE),"Not Found")</f>
        <v>year</v>
      </c>
      <c r="M46" s="43">
        <f>IF($K46="24-hr",$D46*$M$5/365,IF($K46="year",$D46*$M$5,"Not found"))</f>
        <v>15.848733247453941</v>
      </c>
      <c r="N46" s="43">
        <f>IF($K46="24-hr",$D46*$N$5/365,IF($K46="year",$D46*$N$5,"Not found"))</f>
        <v>31.697466494907882</v>
      </c>
      <c r="O46" s="43">
        <f t="shared" si="25"/>
        <v>15.848733247453941</v>
      </c>
      <c r="P46" s="43"/>
      <c r="Q46" s="43" t="str">
        <f t="shared" si="26"/>
        <v>No</v>
      </c>
      <c r="S46" s="29">
        <f t="shared" si="27"/>
        <v>7.9243666237269698E-3</v>
      </c>
      <c r="T46" s="29">
        <f t="shared" si="28"/>
        <v>1.584873324745394E-2</v>
      </c>
      <c r="U46" s="29">
        <f t="shared" si="8"/>
        <v>7.9243666237269698E-3</v>
      </c>
    </row>
    <row r="47" spans="1:30" x14ac:dyDescent="0.25">
      <c r="A47" t="s">
        <v>23</v>
      </c>
      <c r="B47" t="s">
        <v>24</v>
      </c>
      <c r="C47" s="29">
        <f>'EcologyLenzTests - MEDIAN'!AB53</f>
        <v>0.1477755201722625</v>
      </c>
      <c r="D47" s="29">
        <f t="shared" si="24"/>
        <v>7.7776589564348686E-3</v>
      </c>
      <c r="F47" t="str">
        <f>IF(ISERROR(VLOOKUP($A47,TAPList!$B:$F,1,FALSE)),"Not Found","Yes")</f>
        <v>Not Found</v>
      </c>
      <c r="G47" t="str">
        <f>IFERROR(VLOOKUP($A47,HAPList!$A:$E,4,FALSE),"Not Found")</f>
        <v>Yes</v>
      </c>
      <c r="H47" t="str">
        <f>IFERROR(VLOOKUP($A47,HAPList!$A:$E,5,FALSE),"Not Found")</f>
        <v>Yes</v>
      </c>
      <c r="J47" t="str">
        <f>IFERROR(VLOOKUP($A47,TAPList!$B:$F,4,FALSE),"Not Found")</f>
        <v>Not Found</v>
      </c>
      <c r="K47" t="str">
        <f>IFERROR(VLOOKUP($A47,TAPList!$B:$F,2,FALSE),"Not Found")</f>
        <v>Not Found</v>
      </c>
      <c r="M47" s="43"/>
      <c r="N47" s="43"/>
      <c r="O47" s="43">
        <f t="shared" si="25"/>
        <v>0</v>
      </c>
      <c r="P47" s="43"/>
      <c r="Q47" s="43" t="str">
        <f t="shared" si="26"/>
        <v>No</v>
      </c>
      <c r="S47" s="29">
        <f t="shared" si="27"/>
        <v>0.29166221086630761</v>
      </c>
      <c r="T47" s="29">
        <f t="shared" si="28"/>
        <v>0.58332442173261523</v>
      </c>
      <c r="U47" s="29">
        <f t="shared" si="8"/>
        <v>0.29166221086630761</v>
      </c>
    </row>
    <row r="48" spans="1:30" x14ac:dyDescent="0.25">
      <c r="A48" t="s">
        <v>25</v>
      </c>
      <c r="B48" t="s">
        <v>26</v>
      </c>
      <c r="C48" s="29">
        <f>'EcologyLenzTests - MEDIAN'!AB54</f>
        <v>0.14135049755607715</v>
      </c>
      <c r="D48" s="29">
        <f t="shared" si="24"/>
        <v>7.4394998713724824E-3</v>
      </c>
      <c r="F48" t="str">
        <f>IF(ISERROR(VLOOKUP($A48,TAPList!$B:$F,1,FALSE)),"Not Found","Yes")</f>
        <v>Not Found</v>
      </c>
      <c r="G48" t="str">
        <f>IFERROR(VLOOKUP($A48,HAPList!$A:$E,4,FALSE),"Not Found")</f>
        <v>Not Found</v>
      </c>
      <c r="H48" t="str">
        <f>IFERROR(VLOOKUP($A48,HAPList!$A:$E,5,FALSE),"Not Found")</f>
        <v>Not Found</v>
      </c>
      <c r="J48" t="str">
        <f>IFERROR(VLOOKUP($A48,TAPList!$B:$F,4,FALSE),"Not Found")</f>
        <v>Not Found</v>
      </c>
      <c r="K48" t="str">
        <f>IFERROR(VLOOKUP($A48,TAPList!$B:$F,2,FALSE),"Not Found")</f>
        <v>Not Found</v>
      </c>
      <c r="M48" s="43"/>
      <c r="O48" s="43">
        <f t="shared" si="25"/>
        <v>0</v>
      </c>
      <c r="Q48" s="43" t="str">
        <f t="shared" si="26"/>
        <v>No</v>
      </c>
      <c r="S48" s="29">
        <f t="shared" si="27"/>
        <v>0.27898124517646805</v>
      </c>
      <c r="T48" s="29">
        <f t="shared" si="28"/>
        <v>0.5579624903529361</v>
      </c>
      <c r="U48" s="29">
        <f t="shared" si="8"/>
        <v>0.27898124517646805</v>
      </c>
    </row>
    <row r="49" spans="1:21" x14ac:dyDescent="0.25">
      <c r="A49" t="s">
        <v>1974</v>
      </c>
      <c r="B49" t="s">
        <v>1975</v>
      </c>
      <c r="C49" s="29">
        <f>'EcologyLenzTests - MEDIAN'!AB55</f>
        <v>8.1854788130201042E-2</v>
      </c>
      <c r="D49" s="29">
        <f t="shared" si="24"/>
        <v>4.3081467436947921E-3</v>
      </c>
      <c r="F49" t="str">
        <f>IF(ISERROR(VLOOKUP($A49,TAPList!$B:$F,1,FALSE)),"Not Found","Yes")</f>
        <v>Not Found</v>
      </c>
      <c r="G49" t="str">
        <f>IFERROR(VLOOKUP($A49,HAPList!$A:$E,4,FALSE),"Not Found")</f>
        <v>Not Found</v>
      </c>
      <c r="H49" t="str">
        <f>IFERROR(VLOOKUP($A49,HAPList!$A:$E,5,FALSE),"Not Found")</f>
        <v>Not Found</v>
      </c>
      <c r="J49" t="str">
        <f>IFERROR(VLOOKUP($A49,TAPList!$B:$F,4,FALSE),"Not Found")</f>
        <v>Not Found</v>
      </c>
      <c r="K49" t="str">
        <f>IFERROR(VLOOKUP($A49,TAPList!$B:$F,2,FALSE),"Not Found")</f>
        <v>Not Found</v>
      </c>
      <c r="M49" s="43"/>
      <c r="O49" s="43">
        <f t="shared" si="25"/>
        <v>0</v>
      </c>
      <c r="Q49" s="43" t="str">
        <f t="shared" si="26"/>
        <v>No</v>
      </c>
      <c r="S49" s="29">
        <f t="shared" si="27"/>
        <v>0.16155550288855472</v>
      </c>
      <c r="T49" s="29">
        <f t="shared" si="28"/>
        <v>0.32311100577710944</v>
      </c>
      <c r="U49" s="29">
        <f t="shared" si="8"/>
        <v>0.16155550288855472</v>
      </c>
    </row>
    <row r="50" spans="1:21" x14ac:dyDescent="0.25">
      <c r="A50" t="s">
        <v>1978</v>
      </c>
      <c r="B50" t="s">
        <v>1981</v>
      </c>
      <c r="C50" s="29">
        <f>'EcologyLenzTests - MEDIAN'!AB56</f>
        <v>0.16705058802081849</v>
      </c>
      <c r="D50" s="29">
        <f t="shared" si="24"/>
        <v>8.7921362116220245E-3</v>
      </c>
      <c r="F50" t="str">
        <f>IF(ISERROR(VLOOKUP($A50,TAPList!$B:$F,1,FALSE)),"Not Found","Yes")</f>
        <v>Not Found</v>
      </c>
      <c r="G50" t="str">
        <f>IFERROR(VLOOKUP($A50,HAPList!$A:$E,4,FALSE),"Not Found")</f>
        <v>Not Found</v>
      </c>
      <c r="H50" t="str">
        <f>IFERROR(VLOOKUP($A50,HAPList!$A:$E,5,FALSE),"Not Found")</f>
        <v>Not Found</v>
      </c>
      <c r="J50" t="str">
        <f>IFERROR(VLOOKUP($A50,TAPList!$B:$F,4,FALSE),"Not Found")</f>
        <v>Not Found</v>
      </c>
      <c r="K50" t="str">
        <f>IFERROR(VLOOKUP($A50,TAPList!$B:$F,2,FALSE),"Not Found")</f>
        <v>Not Found</v>
      </c>
      <c r="M50" s="43"/>
      <c r="O50" s="43">
        <f t="shared" si="25"/>
        <v>0</v>
      </c>
      <c r="Q50" s="43" t="str">
        <f t="shared" si="26"/>
        <v>No</v>
      </c>
      <c r="S50" s="29">
        <f t="shared" si="27"/>
        <v>0.32970510793582591</v>
      </c>
      <c r="T50" s="29">
        <f t="shared" si="28"/>
        <v>0.65941021587165183</v>
      </c>
      <c r="U50" s="29">
        <f t="shared" si="8"/>
        <v>0.32970510793582591</v>
      </c>
    </row>
    <row r="51" spans="1:21" x14ac:dyDescent="0.25">
      <c r="A51" t="s">
        <v>17</v>
      </c>
      <c r="B51" t="s">
        <v>1982</v>
      </c>
      <c r="C51" s="29">
        <f>'EcologyLenzTests - MEDIAN'!AB57</f>
        <v>4.240514926682315E-3</v>
      </c>
      <c r="D51" s="29">
        <f t="shared" si="24"/>
        <v>2.2318499614117448E-4</v>
      </c>
      <c r="F51" t="str">
        <f>IF(ISERROR(VLOOKUP($A51,TAPList!$B:$F,1,FALSE)),"Not Found","Yes")</f>
        <v>Not Found</v>
      </c>
      <c r="G51" t="str">
        <f>IFERROR(VLOOKUP($A51,HAPList!$A:$E,4,FALSE),"Not Found")</f>
        <v>No</v>
      </c>
      <c r="H51" t="str">
        <f>IFERROR(VLOOKUP($A51,HAPList!$A:$E,5,FALSE),"Not Found")</f>
        <v>Yes</v>
      </c>
      <c r="J51" t="str">
        <f>IFERROR(VLOOKUP($A51,TAPList!$B:$F,4,FALSE),"Not Found")</f>
        <v>Not Found</v>
      </c>
      <c r="K51" t="str">
        <f>IFERROR(VLOOKUP($A51,TAPList!$B:$F,2,FALSE),"Not Found")</f>
        <v>Not Found</v>
      </c>
      <c r="M51" s="43"/>
      <c r="O51" s="43">
        <f t="shared" si="25"/>
        <v>0</v>
      </c>
      <c r="Q51" s="43" t="str">
        <f t="shared" si="26"/>
        <v>No</v>
      </c>
      <c r="S51" s="29">
        <f t="shared" si="27"/>
        <v>8.3694373552940429E-3</v>
      </c>
      <c r="T51" s="29">
        <f t="shared" si="28"/>
        <v>1.6738874710588086E-2</v>
      </c>
      <c r="U51" s="29">
        <f t="shared" si="8"/>
        <v>8.3694373552940429E-3</v>
      </c>
    </row>
    <row r="52" spans="1:21" x14ac:dyDescent="0.25">
      <c r="A52" t="s">
        <v>1979</v>
      </c>
      <c r="B52" t="s">
        <v>1983</v>
      </c>
      <c r="C52" s="29">
        <f>'EcologyLenzTests - MEDIAN'!AB58</f>
        <v>8.3525294010409253E-3</v>
      </c>
      <c r="D52" s="29">
        <f t="shared" si="24"/>
        <v>4.3960681058110136E-4</v>
      </c>
      <c r="F52" t="str">
        <f>IF(ISERROR(VLOOKUP($A52,TAPList!$B:$F,1,FALSE)),"Not Found","Yes")</f>
        <v>Not Found</v>
      </c>
      <c r="G52" t="str">
        <f>IFERROR(VLOOKUP($A52,HAPList!$A:$E,4,FALSE),"Not Found")</f>
        <v>Not Found</v>
      </c>
      <c r="H52" t="str">
        <f>IFERROR(VLOOKUP($A52,HAPList!$A:$E,5,FALSE),"Not Found")</f>
        <v>Not Found</v>
      </c>
      <c r="J52" t="str">
        <f>IFERROR(VLOOKUP($A52,TAPList!$B:$F,4,FALSE),"Not Found")</f>
        <v>Not Found</v>
      </c>
      <c r="K52" t="str">
        <f>IFERROR(VLOOKUP($A52,TAPList!$B:$F,2,FALSE),"Not Found")</f>
        <v>Not Found</v>
      </c>
      <c r="M52" s="43"/>
      <c r="O52" s="43">
        <f t="shared" si="25"/>
        <v>0</v>
      </c>
      <c r="Q52" s="43" t="str">
        <f t="shared" si="26"/>
        <v>No</v>
      </c>
      <c r="S52" s="29">
        <f t="shared" si="27"/>
        <v>1.6485255396791302E-2</v>
      </c>
      <c r="T52" s="29">
        <f t="shared" si="28"/>
        <v>3.2970510793582604E-2</v>
      </c>
      <c r="U52" s="29">
        <f t="shared" si="8"/>
        <v>1.6485255396791302E-2</v>
      </c>
    </row>
    <row r="53" spans="1:21" x14ac:dyDescent="0.25">
      <c r="A53" t="s">
        <v>1980</v>
      </c>
      <c r="B53" t="s">
        <v>1984</v>
      </c>
      <c r="C53" s="29">
        <f>'EcologyLenzTests - MEDIAN'!AB59</f>
        <v>1.4777552017226253E-2</v>
      </c>
      <c r="D53" s="29">
        <f t="shared" si="24"/>
        <v>7.7776589564348692E-4</v>
      </c>
      <c r="F53" t="str">
        <f>IF(ISERROR(VLOOKUP($A53,TAPList!$B:$F,1,FALSE)),"Not Found","Yes")</f>
        <v>Not Found</v>
      </c>
      <c r="G53" t="str">
        <f>IFERROR(VLOOKUP($A53,HAPList!$A:$E,4,FALSE),"Not Found")</f>
        <v>Not Found</v>
      </c>
      <c r="H53" t="str">
        <f>IFERROR(VLOOKUP($A53,HAPList!$A:$E,5,FALSE),"Not Found")</f>
        <v>Not Found</v>
      </c>
      <c r="J53" t="str">
        <f>IFERROR(VLOOKUP($A53,TAPList!$B:$F,4,FALSE),"Not Found")</f>
        <v>Not Found</v>
      </c>
      <c r="K53" t="str">
        <f>IFERROR(VLOOKUP($A53,TAPList!$B:$F,2,FALSE),"Not Found")</f>
        <v>Not Found</v>
      </c>
      <c r="M53" s="43"/>
      <c r="O53" s="43">
        <f t="shared" si="25"/>
        <v>0</v>
      </c>
      <c r="Q53" s="43" t="str">
        <f t="shared" si="26"/>
        <v>No</v>
      </c>
      <c r="S53" s="29">
        <f t="shared" si="27"/>
        <v>2.9166221086630761E-2</v>
      </c>
      <c r="T53" s="29">
        <f t="shared" si="28"/>
        <v>5.8332442173261521E-2</v>
      </c>
      <c r="U53" s="29">
        <f t="shared" si="8"/>
        <v>2.9166221086630761E-2</v>
      </c>
    </row>
    <row r="54" spans="1:21" x14ac:dyDescent="0.25">
      <c r="A54" t="s">
        <v>1976</v>
      </c>
      <c r="B54" t="s">
        <v>1977</v>
      </c>
      <c r="C54" s="29">
        <f>'EcologyLenzTests - MEDIAN'!AB60</f>
        <v>2.4415085941504235E-3</v>
      </c>
      <c r="D54" s="29">
        <f t="shared" si="24"/>
        <v>1.2850045232370649E-4</v>
      </c>
      <c r="F54" t="str">
        <f>IF(ISERROR(VLOOKUP($A54,TAPList!$B:$F,1,FALSE)),"Not Found","Yes")</f>
        <v>Not Found</v>
      </c>
      <c r="G54" t="str">
        <f>IFERROR(VLOOKUP($A54,HAPList!$A:$E,4,FALSE),"Not Found")</f>
        <v>Not Found</v>
      </c>
      <c r="H54" t="str">
        <f>IFERROR(VLOOKUP($A54,HAPList!$A:$E,5,FALSE),"Not Found")</f>
        <v>Not Found</v>
      </c>
      <c r="J54" t="str">
        <f>IFERROR(VLOOKUP($A54,TAPList!$B:$F,4,FALSE),"Not Found")</f>
        <v>Not Found</v>
      </c>
      <c r="K54" t="str">
        <f>IFERROR(VLOOKUP($A54,TAPList!$B:$F,2,FALSE),"Not Found")</f>
        <v>Not Found</v>
      </c>
      <c r="M54" s="43"/>
      <c r="O54" s="43">
        <f t="shared" si="25"/>
        <v>0</v>
      </c>
      <c r="Q54" s="43" t="str">
        <f t="shared" si="26"/>
        <v>No</v>
      </c>
      <c r="S54" s="29">
        <f t="shared" si="27"/>
        <v>4.8187669621389938E-3</v>
      </c>
      <c r="T54" s="29">
        <f t="shared" si="28"/>
        <v>9.6375339242779877E-3</v>
      </c>
      <c r="U54" s="29">
        <f t="shared" si="8"/>
        <v>4.8187669621389938E-3</v>
      </c>
    </row>
  </sheetData>
  <mergeCells count="4">
    <mergeCell ref="X9:AC9"/>
    <mergeCell ref="Y17:AC17"/>
    <mergeCell ref="Y23:AC23"/>
    <mergeCell ref="Y29:AC29"/>
  </mergeCells>
  <conditionalFormatting sqref="P41">
    <cfRule type="cellIs" dxfId="23" priority="12" operator="equal">
      <formula>"Yes"</formula>
    </cfRule>
  </conditionalFormatting>
  <conditionalFormatting sqref="O11:P34">
    <cfRule type="cellIs" dxfId="22" priority="15" operator="equal">
      <formula>"Yes"</formula>
    </cfRule>
  </conditionalFormatting>
  <conditionalFormatting sqref="P47">
    <cfRule type="cellIs" dxfId="21" priority="9" operator="equal">
      <formula>"Yes"</formula>
    </cfRule>
  </conditionalFormatting>
  <conditionalFormatting sqref="P45:P46">
    <cfRule type="cellIs" dxfId="20" priority="11" operator="equal">
      <formula>"Yes"</formula>
    </cfRule>
  </conditionalFormatting>
  <conditionalFormatting sqref="Q11:Q34">
    <cfRule type="cellIs" dxfId="19" priority="8" operator="equal">
      <formula>"Yes"</formula>
    </cfRule>
  </conditionalFormatting>
  <conditionalFormatting sqref="O38:O41">
    <cfRule type="cellIs" dxfId="18" priority="4" operator="equal">
      <formula>"Yes"</formula>
    </cfRule>
  </conditionalFormatting>
  <conditionalFormatting sqref="O45:O54">
    <cfRule type="cellIs" dxfId="17" priority="3" operator="equal">
      <formula>"Yes"</formula>
    </cfRule>
  </conditionalFormatting>
  <conditionalFormatting sqref="Q38:Q41">
    <cfRule type="cellIs" dxfId="16" priority="2" operator="equal">
      <formula>"Yes"</formula>
    </cfRule>
  </conditionalFormatting>
  <conditionalFormatting sqref="Q45:Q54">
    <cfRule type="cellIs" dxfId="15" priority="1" operator="equal">
      <formula>"Yes"</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R83"/>
  <sheetViews>
    <sheetView workbookViewId="0">
      <pane xSplit="2" topLeftCell="C1" activePane="topRight" state="frozen"/>
      <selection pane="topRight" activeCell="C1" sqref="C1"/>
    </sheetView>
  </sheetViews>
  <sheetFormatPr defaultRowHeight="15" x14ac:dyDescent="0.25"/>
  <cols>
    <col min="1" max="1" width="12" customWidth="1"/>
    <col min="2" max="2" width="25.5703125" bestFit="1" customWidth="1"/>
    <col min="3" max="3" width="12.140625" bestFit="1" customWidth="1"/>
    <col min="11" max="11" width="9.42578125" customWidth="1"/>
    <col min="15" max="17" width="10.28515625" bestFit="1" customWidth="1"/>
    <col min="19" max="19" width="11.85546875" bestFit="1" customWidth="1"/>
    <col min="20" max="20" width="10.28515625" bestFit="1" customWidth="1"/>
    <col min="32" max="32" width="15" customWidth="1"/>
    <col min="45" max="45" width="12" bestFit="1" customWidth="1"/>
    <col min="66" max="66" width="24" bestFit="1" customWidth="1"/>
  </cols>
  <sheetData>
    <row r="1" spans="1:70" x14ac:dyDescent="0.25">
      <c r="A1" t="s">
        <v>92</v>
      </c>
      <c r="F1" t="s">
        <v>86</v>
      </c>
      <c r="G1" t="s">
        <v>86</v>
      </c>
      <c r="V1" s="1">
        <v>1</v>
      </c>
      <c r="W1" s="1">
        <v>0.05</v>
      </c>
      <c r="X1">
        <f>(100-19)/100</f>
        <v>0.81</v>
      </c>
      <c r="AM1" t="s">
        <v>2001</v>
      </c>
      <c r="AN1" t="s">
        <v>2001</v>
      </c>
      <c r="AQ1" s="31"/>
      <c r="AR1" s="31"/>
      <c r="AS1" s="31"/>
      <c r="AT1" s="31"/>
      <c r="AU1" s="31"/>
      <c r="AV1" s="31"/>
      <c r="AW1" s="31"/>
      <c r="AX1" s="31"/>
      <c r="AY1" s="31"/>
      <c r="AZ1" s="31"/>
      <c r="BA1" s="31"/>
      <c r="BB1" s="31"/>
      <c r="BC1" s="31"/>
      <c r="BD1" s="31"/>
      <c r="BE1" s="31"/>
      <c r="BF1" s="31"/>
      <c r="BG1" s="31"/>
      <c r="BH1" s="31"/>
    </row>
    <row r="2" spans="1:70" ht="30" x14ac:dyDescent="0.25">
      <c r="E2" t="s">
        <v>1995</v>
      </c>
      <c r="F2">
        <v>1</v>
      </c>
      <c r="G2">
        <v>13</v>
      </c>
      <c r="P2">
        <f>COUNTIF(P5:P60,"Yes")</f>
        <v>16</v>
      </c>
      <c r="S2">
        <f>COUNT(S5:S60)</f>
        <v>17</v>
      </c>
      <c r="V2" t="s">
        <v>1985</v>
      </c>
      <c r="AB2" t="s">
        <v>1997</v>
      </c>
      <c r="AF2" s="26" t="s">
        <v>1998</v>
      </c>
      <c r="AI2" t="s">
        <v>1999</v>
      </c>
      <c r="AM2" t="s">
        <v>2000</v>
      </c>
      <c r="AN2" t="s">
        <v>1</v>
      </c>
      <c r="AQ2" s="31"/>
      <c r="AR2" s="31"/>
      <c r="AS2" s="31"/>
      <c r="AT2" s="31"/>
      <c r="AU2" s="31"/>
      <c r="AV2" s="31"/>
      <c r="AW2" s="31"/>
      <c r="AX2" s="31"/>
      <c r="AY2" s="31"/>
      <c r="AZ2" s="31"/>
      <c r="BA2" s="31"/>
      <c r="BB2" s="31"/>
      <c r="BC2" s="31"/>
      <c r="BD2" s="31"/>
      <c r="BE2" s="31"/>
      <c r="BF2" s="31"/>
      <c r="BG2" s="31"/>
      <c r="BH2" s="31"/>
    </row>
    <row r="3" spans="1:70" ht="75" x14ac:dyDescent="0.25">
      <c r="C3" t="s">
        <v>97</v>
      </c>
      <c r="D3" s="26" t="s">
        <v>102</v>
      </c>
      <c r="E3" s="26" t="s">
        <v>103</v>
      </c>
      <c r="F3" t="s">
        <v>106</v>
      </c>
      <c r="G3" t="s">
        <v>109</v>
      </c>
      <c r="H3" t="s">
        <v>118</v>
      </c>
      <c r="I3" s="26" t="s">
        <v>123</v>
      </c>
      <c r="J3" s="26" t="s">
        <v>124</v>
      </c>
      <c r="K3" s="26" t="s">
        <v>125</v>
      </c>
      <c r="L3" s="26" t="s">
        <v>126</v>
      </c>
      <c r="M3" s="26" t="s">
        <v>127</v>
      </c>
      <c r="O3" s="5" t="s">
        <v>1996</v>
      </c>
      <c r="P3" s="5" t="s">
        <v>10</v>
      </c>
      <c r="Q3" s="5" t="s">
        <v>11</v>
      </c>
      <c r="S3" s="5" t="s">
        <v>1965</v>
      </c>
      <c r="V3" t="s">
        <v>90</v>
      </c>
      <c r="W3" s="26" t="s">
        <v>1986</v>
      </c>
      <c r="X3" t="s">
        <v>89</v>
      </c>
      <c r="Y3" t="s">
        <v>118</v>
      </c>
      <c r="AB3">
        <v>38000</v>
      </c>
      <c r="AF3" s="26">
        <v>30000</v>
      </c>
      <c r="AI3">
        <v>75000</v>
      </c>
      <c r="AK3" s="26" t="s">
        <v>2003</v>
      </c>
      <c r="AM3">
        <v>30000</v>
      </c>
      <c r="AN3">
        <v>75000</v>
      </c>
      <c r="AQ3" s="32"/>
      <c r="AR3" s="32"/>
      <c r="AS3" s="32"/>
      <c r="AT3" s="32"/>
      <c r="AU3" s="31"/>
      <c r="AV3" s="31"/>
      <c r="AW3" s="32"/>
      <c r="AX3" s="32"/>
      <c r="AY3" s="31"/>
      <c r="AZ3" s="31"/>
      <c r="BA3" s="31"/>
      <c r="BB3" s="31"/>
      <c r="BC3" s="31"/>
      <c r="BD3" s="31"/>
      <c r="BE3" s="31"/>
      <c r="BF3" s="31"/>
      <c r="BG3" s="31"/>
      <c r="BH3" s="31"/>
    </row>
    <row r="4" spans="1:70" x14ac:dyDescent="0.25">
      <c r="A4" t="s">
        <v>93</v>
      </c>
      <c r="C4" t="s">
        <v>96</v>
      </c>
      <c r="D4" t="s">
        <v>96</v>
      </c>
      <c r="E4" t="s">
        <v>96</v>
      </c>
      <c r="F4" t="s">
        <v>96</v>
      </c>
      <c r="G4" t="s">
        <v>96</v>
      </c>
      <c r="H4" t="s">
        <v>96</v>
      </c>
      <c r="I4" t="s">
        <v>96</v>
      </c>
      <c r="J4" t="s">
        <v>96</v>
      </c>
      <c r="K4" t="s">
        <v>96</v>
      </c>
      <c r="L4" t="s">
        <v>96</v>
      </c>
      <c r="M4" t="s">
        <v>96</v>
      </c>
      <c r="S4" t="s">
        <v>1966</v>
      </c>
      <c r="V4" t="s">
        <v>0</v>
      </c>
      <c r="W4" t="s">
        <v>0</v>
      </c>
      <c r="X4" t="s">
        <v>0</v>
      </c>
      <c r="Y4" t="s">
        <v>0</v>
      </c>
      <c r="AB4" t="s">
        <v>0</v>
      </c>
      <c r="AC4" t="s">
        <v>1966</v>
      </c>
      <c r="AF4" t="s">
        <v>1966</v>
      </c>
      <c r="AI4" t="s">
        <v>1966</v>
      </c>
      <c r="AM4" t="s">
        <v>0</v>
      </c>
      <c r="AN4" t="s">
        <v>0</v>
      </c>
      <c r="AQ4" s="31"/>
      <c r="AR4" s="31"/>
      <c r="AS4" s="31"/>
      <c r="AT4" s="31"/>
      <c r="AU4" s="31"/>
      <c r="AV4" s="31"/>
      <c r="AW4" s="31"/>
      <c r="AX4" s="31"/>
      <c r="AY4" s="31"/>
      <c r="AZ4" s="31"/>
      <c r="BA4" s="31"/>
      <c r="BB4" s="31"/>
      <c r="BC4" s="31"/>
      <c r="BD4" s="31"/>
      <c r="BE4" s="31"/>
      <c r="BF4" s="31"/>
      <c r="BG4" s="31"/>
      <c r="BH4" s="31"/>
    </row>
    <row r="5" spans="1:70" x14ac:dyDescent="0.25">
      <c r="A5" t="s">
        <v>94</v>
      </c>
      <c r="B5" t="s">
        <v>95</v>
      </c>
      <c r="C5">
        <v>54</v>
      </c>
      <c r="D5">
        <v>56</v>
      </c>
      <c r="E5">
        <v>53</v>
      </c>
      <c r="F5">
        <v>370</v>
      </c>
      <c r="G5">
        <v>3.3</v>
      </c>
      <c r="H5">
        <v>14</v>
      </c>
      <c r="I5">
        <v>72</v>
      </c>
      <c r="J5">
        <v>49</v>
      </c>
      <c r="K5">
        <v>5000</v>
      </c>
      <c r="L5">
        <v>1700</v>
      </c>
      <c r="M5">
        <v>160</v>
      </c>
      <c r="O5" t="str">
        <f>IF(ISERROR(VLOOKUP(A5,TAPList!B:F,1,FALSE)),"Not Found","Yes")</f>
        <v>Yes</v>
      </c>
      <c r="P5" t="str">
        <f>IFERROR(VLOOKUP($A5,HAPList!$A:$E,4,FALSE),"Not Found")</f>
        <v>Not Found</v>
      </c>
      <c r="Q5" t="str">
        <f>IFERROR(VLOOKUP($A5,HAPList!$A:$E,5,FALSE),"Not Found")</f>
        <v>Not Found</v>
      </c>
      <c r="S5">
        <f>IFERROR(VLOOKUP($A5,TAPList!$B:$G,4,FALSE),"Not Found")</f>
        <v>394</v>
      </c>
      <c r="T5" t="str">
        <f>IFERROR(VLOOKUP($A5,TAPList!$B:$G,2,FALSE),"Not Found")</f>
        <v>24-hr</v>
      </c>
      <c r="V5">
        <f>IFERROR($V$1*MAX(C5:E5)/1000000*$C$33*3600*8760/453.592/2000,0)</f>
        <v>7.9379185496034847E-3</v>
      </c>
      <c r="W5">
        <f>$W$1*MAX(F5:G5)/1000000*$C$33*3600*8760/453.592/2000</f>
        <v>2.622348092279723E-3</v>
      </c>
      <c r="X5">
        <f>IFERROR($X$1*MAX(I5:M5)/1000000*$J$36*3600*8760/453.592/2000,0)</f>
        <v>3.2125113080926635</v>
      </c>
      <c r="Y5">
        <f>H5/1000000*$T$36*3600*8760/453.592/2000</f>
        <v>1.9882395262605366E-3</v>
      </c>
      <c r="Z5">
        <f>IF(ISNUMBER(S5),1,0)</f>
        <v>1</v>
      </c>
      <c r="AA5">
        <f>IF(P5="Yes",1,0)</f>
        <v>0</v>
      </c>
      <c r="AB5">
        <f>SUM(V5:Y5)</f>
        <v>3.2250598142608071</v>
      </c>
      <c r="AC5">
        <f>IF(T5="24-hr",AB5*2000/365,IF(T5="year",AB5*2000,"Not Found"))</f>
        <v>17.671560626086617</v>
      </c>
      <c r="AF5">
        <f>IFERROR($AC5*AF$3/$AB$3,"Not Found")</f>
        <v>13.951232073226276</v>
      </c>
      <c r="AI5">
        <f>IFERROR($AC5*AI$3/$AB$3,"Not Found")</f>
        <v>34.878080183065691</v>
      </c>
      <c r="AK5" t="str">
        <f>IF(AI5&gt;S5,"Yes","No")</f>
        <v>No</v>
      </c>
      <c r="AM5" t="str">
        <f>IF($P5="Yes",$AB5*AM$3/$AB$3,"")</f>
        <v/>
      </c>
      <c r="AN5" t="str">
        <f>IF($P5="Yes",$AB5*AN$3/$AB$3,"")</f>
        <v/>
      </c>
      <c r="AQ5" s="31"/>
      <c r="AR5" s="31"/>
      <c r="AS5" s="31"/>
      <c r="AT5" s="31"/>
      <c r="AU5" s="31"/>
      <c r="AV5" s="31"/>
      <c r="AW5" s="31"/>
      <c r="AX5" s="31"/>
      <c r="AY5" s="31"/>
      <c r="AZ5" s="31"/>
      <c r="BA5" s="31"/>
      <c r="BB5" s="31"/>
      <c r="BC5" s="31"/>
      <c r="BD5" s="31"/>
      <c r="BE5" s="31"/>
      <c r="BF5" s="31"/>
      <c r="BG5" s="31"/>
      <c r="BH5" s="31"/>
      <c r="BM5" t="s">
        <v>112</v>
      </c>
      <c r="BN5" t="s">
        <v>113</v>
      </c>
      <c r="BO5" t="s">
        <v>2004</v>
      </c>
      <c r="BP5" t="s">
        <v>2004</v>
      </c>
      <c r="BQ5" s="27">
        <v>2.0026852505138637E-2</v>
      </c>
      <c r="BR5" s="27">
        <v>5.0067131262846593E-2</v>
      </c>
    </row>
    <row r="6" spans="1:70" x14ac:dyDescent="0.25">
      <c r="A6" t="s">
        <v>110</v>
      </c>
      <c r="B6" t="s">
        <v>111</v>
      </c>
      <c r="G6">
        <v>1.6</v>
      </c>
      <c r="H6">
        <v>1.1000000000000001</v>
      </c>
      <c r="J6">
        <v>1.5</v>
      </c>
      <c r="O6" t="str">
        <f>IF(ISERROR(VLOOKUP(A6,TAPList!B:F,1,FALSE)),"Not Found","Yes")</f>
        <v>Not Found</v>
      </c>
      <c r="P6" t="str">
        <f>IFERROR(VLOOKUP($A6,HAPList!$A:$E,4,FALSE),"Not Found")</f>
        <v>No</v>
      </c>
      <c r="Q6" t="str">
        <f>IFERROR(VLOOKUP($A6,HAPList!$A:$E,5,FALSE),"Not Found")</f>
        <v>No</v>
      </c>
      <c r="S6" t="str">
        <f>IFERROR(VLOOKUP($A6,TAPList!$B:$G,4,FALSE),"Not Found")</f>
        <v>Not Found</v>
      </c>
      <c r="T6" t="str">
        <f>IFERROR(VLOOKUP($A6,TAPList!$B:$G,2,FALSE),"Not Found")</f>
        <v>Not Found</v>
      </c>
      <c r="V6">
        <f t="shared" ref="V6:V29" si="0">IFERROR($V$1*MAX(C6:E6)/1000000*$C$33*3600*8760/453.592/2000,0)</f>
        <v>0</v>
      </c>
      <c r="W6">
        <f t="shared" ref="W6:W29" si="1">$W$1*MAX(F6:G6)/1000000*$C$33*3600*8760/453.592/2000</f>
        <v>1.1339883642290696E-5</v>
      </c>
      <c r="X6">
        <f t="shared" ref="X6:X29" si="2">IFERROR($X$1*MAX(I6:M6)/1000000*$J$36*3600*8760/453.592/2000,0)</f>
        <v>9.6375339242779883E-4</v>
      </c>
      <c r="Y6">
        <f t="shared" ref="Y6:Y29" si="3">H6/1000000*$T$36*3600*8760/453.592/2000</f>
        <v>1.5621881992047073E-4</v>
      </c>
      <c r="Z6">
        <f t="shared" ref="Z6:Z28" si="4">IF(ISNUMBER(S6),1,0)</f>
        <v>0</v>
      </c>
      <c r="AA6">
        <f t="shared" ref="AA6:AA28" si="5">IF(P6="Yes",1,0)</f>
        <v>0</v>
      </c>
      <c r="AB6">
        <f t="shared" ref="AB6:AB28" si="6">SUM(V6:Y6)</f>
        <v>1.1313120959905603E-3</v>
      </c>
      <c r="AC6" t="str">
        <f t="shared" ref="AC6:AC28" si="7">IF(T6="24-hr",AB6*2000/365,IF(T6="year",AB6*2000,"Not Found"))</f>
        <v>Not Found</v>
      </c>
      <c r="AF6" t="str">
        <f t="shared" ref="AF6:AF28" si="8">IFERROR($AC6*AF$3/$AB$3,"Not Found")</f>
        <v>Not Found</v>
      </c>
      <c r="AI6" t="str">
        <f t="shared" ref="AI6:AI28" si="9">IFERROR($AC6*AI$3/$AB$3,"Not Found")</f>
        <v>Not Found</v>
      </c>
      <c r="AK6" t="str">
        <f t="shared" ref="AK6:AK60" si="10">IF(AI6&gt;S6,"Yes","No")</f>
        <v>No</v>
      </c>
      <c r="AM6" t="str">
        <f t="shared" ref="AM6:AN28" si="11">IF($P6="Yes",$AB6*AM$3/$AB$3,"")</f>
        <v/>
      </c>
      <c r="AN6" t="str">
        <f t="shared" si="11"/>
        <v/>
      </c>
      <c r="AQ6" s="31"/>
      <c r="AR6" s="31"/>
      <c r="AS6" s="31"/>
      <c r="AT6" s="31"/>
      <c r="AU6" s="31"/>
      <c r="AV6" s="31"/>
      <c r="AW6" s="31"/>
      <c r="AX6" s="31"/>
      <c r="AY6" s="31"/>
      <c r="AZ6" s="31"/>
      <c r="BA6" s="31"/>
      <c r="BB6" s="31"/>
      <c r="BC6" s="31"/>
      <c r="BD6" s="31"/>
      <c r="BE6" s="31"/>
      <c r="BF6" s="31"/>
      <c r="BG6" s="31"/>
      <c r="BH6" s="31"/>
      <c r="BM6" s="25" t="s">
        <v>134</v>
      </c>
      <c r="BN6" s="25" t="s">
        <v>135</v>
      </c>
      <c r="BO6" t="s">
        <v>2004</v>
      </c>
      <c r="BP6" t="s">
        <v>2004</v>
      </c>
      <c r="BQ6" s="27">
        <v>1.5091025514602718E-3</v>
      </c>
      <c r="BR6" s="27">
        <v>3.7727563786506789E-3</v>
      </c>
    </row>
    <row r="7" spans="1:70" x14ac:dyDescent="0.25">
      <c r="A7" t="s">
        <v>112</v>
      </c>
      <c r="B7" t="s">
        <v>113</v>
      </c>
      <c r="G7">
        <v>1.1000000000000001</v>
      </c>
      <c r="I7">
        <v>10</v>
      </c>
      <c r="K7">
        <v>87</v>
      </c>
      <c r="L7">
        <v>53</v>
      </c>
      <c r="O7" t="str">
        <f>IF(ISERROR(VLOOKUP(A7,TAPList!B:F,1,FALSE)),"Not Found","Yes")</f>
        <v>Yes</v>
      </c>
      <c r="P7" t="str">
        <f>IFERROR(VLOOKUP($A7,HAPList!$A:$E,4,FALSE),"Not Found")</f>
        <v>Yes</v>
      </c>
      <c r="Q7" t="str">
        <f>IFERROR(VLOOKUP($A7,HAPList!$A:$E,5,FALSE),"Not Found")</f>
        <v>Yes</v>
      </c>
      <c r="S7">
        <f>IFERROR(VLOOKUP($A7,TAPList!$B:$G,4,FALSE),"Not Found")</f>
        <v>11.8</v>
      </c>
      <c r="T7" t="str">
        <f>IFERROR(VLOOKUP($A7,TAPList!$B:$G,2,FALSE),"Not Found")</f>
        <v>24-hr</v>
      </c>
      <c r="V7">
        <f t="shared" si="0"/>
        <v>0</v>
      </c>
      <c r="W7">
        <f t="shared" si="1"/>
        <v>7.7961700040748532E-6</v>
      </c>
      <c r="X7">
        <f t="shared" si="2"/>
        <v>5.5897696760812333E-2</v>
      </c>
      <c r="Y7">
        <f t="shared" si="3"/>
        <v>0</v>
      </c>
      <c r="Z7">
        <f t="shared" si="4"/>
        <v>1</v>
      </c>
      <c r="AA7">
        <f t="shared" si="5"/>
        <v>1</v>
      </c>
      <c r="AB7">
        <f t="shared" si="6"/>
        <v>5.5905492930816411E-2</v>
      </c>
      <c r="AC7">
        <f t="shared" si="7"/>
        <v>0.30633146811406253</v>
      </c>
      <c r="AF7">
        <f t="shared" si="8"/>
        <v>0.24184063272162831</v>
      </c>
      <c r="AI7">
        <f t="shared" si="9"/>
        <v>0.60460158180407075</v>
      </c>
      <c r="AK7" t="str">
        <f t="shared" si="10"/>
        <v>No</v>
      </c>
      <c r="AM7">
        <f t="shared" si="11"/>
        <v>4.4135915471697172E-2</v>
      </c>
      <c r="AN7">
        <f t="shared" si="11"/>
        <v>0.11033978867924292</v>
      </c>
      <c r="AQ7" s="31"/>
      <c r="AR7" s="31"/>
      <c r="AS7" s="31"/>
      <c r="AT7" s="31"/>
      <c r="AU7" s="31"/>
      <c r="AV7" s="31"/>
      <c r="AW7" s="31"/>
      <c r="AX7" s="31"/>
      <c r="AY7" s="31"/>
      <c r="AZ7" s="31"/>
      <c r="BA7" s="31"/>
      <c r="BB7" s="31"/>
      <c r="BC7" s="31"/>
      <c r="BD7" s="31"/>
      <c r="BE7" s="31"/>
      <c r="BF7" s="31"/>
      <c r="BG7" s="31"/>
      <c r="BH7" s="31"/>
      <c r="BM7" t="s">
        <v>104</v>
      </c>
      <c r="BN7" t="s">
        <v>105</v>
      </c>
      <c r="BO7" t="s">
        <v>2004</v>
      </c>
      <c r="BP7" t="s">
        <v>2004</v>
      </c>
      <c r="BQ7" s="27">
        <v>2.5816700960197139E-2</v>
      </c>
      <c r="BR7" s="27">
        <v>6.4541752400492855E-2</v>
      </c>
    </row>
    <row r="8" spans="1:70" x14ac:dyDescent="0.25">
      <c r="A8" s="25" t="s">
        <v>134</v>
      </c>
      <c r="B8" s="25" t="s">
        <v>135</v>
      </c>
      <c r="C8" s="25"/>
      <c r="D8" s="25"/>
      <c r="E8" s="25"/>
      <c r="F8" s="25"/>
      <c r="G8" s="25"/>
      <c r="H8" s="25"/>
      <c r="I8" s="25"/>
      <c r="J8" s="25">
        <v>3.8</v>
      </c>
      <c r="K8" s="25"/>
      <c r="L8" s="25"/>
      <c r="M8" s="25"/>
      <c r="N8" s="25"/>
      <c r="O8" s="25" t="str">
        <f>IF(ISERROR(VLOOKUP(A8,TAPList!B:F,1,FALSE)),"Not Found","Yes")</f>
        <v>Yes</v>
      </c>
      <c r="P8" s="25" t="str">
        <f>IFERROR(VLOOKUP($A8,HAPList!$A:$E,4,FALSE),"Not Found")</f>
        <v>Yes</v>
      </c>
      <c r="Q8" s="25" t="str">
        <f>IFERROR(VLOOKUP($A8,HAPList!$A:$E,5,FALSE),"Not Found")</f>
        <v>Yes</v>
      </c>
      <c r="R8" s="25"/>
      <c r="S8" s="25">
        <f>IFERROR(VLOOKUP($A8,TAPList!$B:$G,4,FALSE),"Not Found")</f>
        <v>1.1299999999999999</v>
      </c>
      <c r="T8" s="25" t="str">
        <f>IFERROR(VLOOKUP($A8,TAPList!$B:$G,2,FALSE),"Not Found")</f>
        <v>year</v>
      </c>
      <c r="U8" s="25"/>
      <c r="V8">
        <f t="shared" si="0"/>
        <v>0</v>
      </c>
      <c r="W8">
        <f t="shared" si="1"/>
        <v>0</v>
      </c>
      <c r="X8">
        <f t="shared" si="2"/>
        <v>2.4415085941504235E-3</v>
      </c>
      <c r="Y8" s="25">
        <f t="shared" si="3"/>
        <v>0</v>
      </c>
      <c r="Z8">
        <f t="shared" si="4"/>
        <v>1</v>
      </c>
      <c r="AA8">
        <f t="shared" si="5"/>
        <v>1</v>
      </c>
      <c r="AB8">
        <f t="shared" si="6"/>
        <v>2.4415085941504235E-3</v>
      </c>
      <c r="AC8" s="25">
        <f t="shared" si="7"/>
        <v>4.8830171883008466</v>
      </c>
      <c r="AD8" s="25"/>
      <c r="AE8" s="25"/>
      <c r="AF8" s="25">
        <f t="shared" si="8"/>
        <v>3.8550135697111942</v>
      </c>
      <c r="AG8" s="25"/>
      <c r="AH8" s="25"/>
      <c r="AI8" s="25">
        <f t="shared" si="9"/>
        <v>9.6375339242779869</v>
      </c>
      <c r="AK8" t="str">
        <f t="shared" si="10"/>
        <v>Yes</v>
      </c>
      <c r="AM8">
        <f t="shared" si="11"/>
        <v>1.9275067848555975E-3</v>
      </c>
      <c r="AN8">
        <f t="shared" si="11"/>
        <v>4.8187669621389938E-3</v>
      </c>
      <c r="AQ8" s="31"/>
      <c r="AR8" s="31"/>
      <c r="AS8" s="31"/>
      <c r="AT8" s="31"/>
      <c r="AU8" s="31"/>
      <c r="AV8" s="31"/>
      <c r="AW8" s="31"/>
      <c r="AX8" s="31"/>
      <c r="AY8" s="31"/>
      <c r="AZ8" s="31"/>
      <c r="BA8" s="31"/>
      <c r="BB8" s="31"/>
      <c r="BC8" s="31"/>
      <c r="BD8" s="31"/>
      <c r="BE8" s="31"/>
      <c r="BF8" s="31"/>
      <c r="BG8" s="31"/>
      <c r="BH8" s="31"/>
      <c r="BM8" t="s">
        <v>114</v>
      </c>
      <c r="BN8" t="s">
        <v>115</v>
      </c>
      <c r="BO8" t="s">
        <v>2004</v>
      </c>
      <c r="BP8" t="s">
        <v>2004</v>
      </c>
      <c r="BQ8" s="27">
        <v>1.702399859245263E-4</v>
      </c>
      <c r="BR8" s="27">
        <v>4.2559996481131583E-4</v>
      </c>
    </row>
    <row r="9" spans="1:70" x14ac:dyDescent="0.25">
      <c r="A9" t="s">
        <v>3</v>
      </c>
      <c r="B9" t="s">
        <v>2</v>
      </c>
      <c r="I9">
        <v>36</v>
      </c>
      <c r="M9">
        <v>580</v>
      </c>
      <c r="O9" t="str">
        <f>IF(ISERROR(VLOOKUP(A9,TAPList!B:F,1,FALSE)),"Not Found","Yes")</f>
        <v>Not Found</v>
      </c>
      <c r="P9" t="str">
        <f>IFERROR(VLOOKUP($A9,HAPList!$A:$E,4,FALSE),"Not Found")</f>
        <v>No</v>
      </c>
      <c r="Q9" t="str">
        <f>IFERROR(VLOOKUP($A9,HAPList!$A:$E,5,FALSE),"Not Found")</f>
        <v>Yes</v>
      </c>
      <c r="S9" t="str">
        <f>IFERROR(VLOOKUP($A9,TAPList!$B:$G,4,FALSE),"Not Found")</f>
        <v>Not Found</v>
      </c>
      <c r="T9" t="str">
        <f>IFERROR(VLOOKUP($A9,TAPList!$B:$G,2,FALSE),"Not Found")</f>
        <v>Not Found</v>
      </c>
      <c r="V9">
        <f t="shared" si="0"/>
        <v>0</v>
      </c>
      <c r="W9">
        <f t="shared" si="1"/>
        <v>0</v>
      </c>
      <c r="X9">
        <f t="shared" si="2"/>
        <v>0.37265131173874888</v>
      </c>
      <c r="Y9">
        <f t="shared" si="3"/>
        <v>0</v>
      </c>
      <c r="Z9">
        <f t="shared" si="4"/>
        <v>0</v>
      </c>
      <c r="AA9">
        <f t="shared" si="5"/>
        <v>0</v>
      </c>
      <c r="AB9">
        <f t="shared" si="6"/>
        <v>0.37265131173874888</v>
      </c>
      <c r="AC9" t="str">
        <f t="shared" si="7"/>
        <v>Not Found</v>
      </c>
      <c r="AF9" t="str">
        <f t="shared" si="8"/>
        <v>Not Found</v>
      </c>
      <c r="AI9" t="str">
        <f t="shared" si="9"/>
        <v>Not Found</v>
      </c>
      <c r="AK9" t="str">
        <f t="shared" si="10"/>
        <v>No</v>
      </c>
      <c r="AM9" t="str">
        <f t="shared" si="11"/>
        <v/>
      </c>
      <c r="AN9" t="str">
        <f t="shared" si="11"/>
        <v/>
      </c>
      <c r="AQ9" s="31"/>
      <c r="AR9" s="31"/>
      <c r="AS9" s="31"/>
      <c r="AT9" s="31"/>
      <c r="AU9" s="31"/>
      <c r="AV9" s="31"/>
      <c r="AW9" s="31"/>
      <c r="AX9" s="31"/>
      <c r="AY9" s="31"/>
      <c r="AZ9" s="31"/>
      <c r="BA9" s="31"/>
      <c r="BB9" s="31"/>
      <c r="BC9" s="31"/>
      <c r="BD9" s="31"/>
      <c r="BE9" s="31"/>
      <c r="BF9" s="31"/>
      <c r="BG9" s="31"/>
      <c r="BH9" s="31"/>
      <c r="BM9" t="s">
        <v>128</v>
      </c>
      <c r="BN9" t="s">
        <v>129</v>
      </c>
      <c r="BO9" t="s">
        <v>2004</v>
      </c>
      <c r="BP9" t="s">
        <v>2004</v>
      </c>
      <c r="BQ9" s="27">
        <v>0.10186442222356837</v>
      </c>
      <c r="BR9" s="27">
        <v>0.25466105555892093</v>
      </c>
    </row>
    <row r="10" spans="1:70" x14ac:dyDescent="0.25">
      <c r="A10" t="s">
        <v>104</v>
      </c>
      <c r="B10" t="s">
        <v>105</v>
      </c>
      <c r="E10">
        <v>14</v>
      </c>
      <c r="G10">
        <v>24</v>
      </c>
      <c r="H10">
        <v>6.7</v>
      </c>
      <c r="I10">
        <v>11</v>
      </c>
      <c r="J10">
        <v>23</v>
      </c>
      <c r="K10">
        <v>46</v>
      </c>
      <c r="L10">
        <v>110</v>
      </c>
      <c r="O10" t="str">
        <f>IF(ISERROR(VLOOKUP(A10,TAPList!B:F,1,FALSE)),"Not Found","Yes")</f>
        <v>Yes</v>
      </c>
      <c r="P10" t="str">
        <f>IFERROR(VLOOKUP($A10,HAPList!$A:$E,4,FALSE),"Not Found")</f>
        <v>Yes</v>
      </c>
      <c r="Q10" t="str">
        <f>IFERROR(VLOOKUP($A10,HAPList!$A:$E,5,FALSE),"Not Found")</f>
        <v>Yes</v>
      </c>
      <c r="S10">
        <f>IFERROR(VLOOKUP($A10,TAPList!$B:$G,4,FALSE),"Not Found")</f>
        <v>11500</v>
      </c>
      <c r="T10" t="str">
        <f>IFERROR(VLOOKUP($A10,TAPList!$B:$G,2,FALSE),"Not Found")</f>
        <v>year</v>
      </c>
      <c r="V10">
        <f t="shared" si="0"/>
        <v>1.9844796374008712E-3</v>
      </c>
      <c r="W10">
        <f t="shared" si="1"/>
        <v>1.7009825463436043E-4</v>
      </c>
      <c r="X10">
        <f t="shared" si="2"/>
        <v>7.0675248778038574E-2</v>
      </c>
      <c r="Y10">
        <f t="shared" si="3"/>
        <v>9.5151463042468553E-4</v>
      </c>
      <c r="Z10">
        <f t="shared" si="4"/>
        <v>1</v>
      </c>
      <c r="AA10">
        <f t="shared" si="5"/>
        <v>1</v>
      </c>
      <c r="AB10">
        <f t="shared" si="6"/>
        <v>7.3781341300498487E-2</v>
      </c>
      <c r="AC10">
        <f t="shared" si="7"/>
        <v>147.56268260099696</v>
      </c>
      <c r="AF10">
        <f t="shared" si="8"/>
        <v>116.4968546849976</v>
      </c>
      <c r="AI10">
        <f t="shared" si="9"/>
        <v>291.24213671249402</v>
      </c>
      <c r="AK10" t="str">
        <f t="shared" si="10"/>
        <v>No</v>
      </c>
      <c r="AM10">
        <f t="shared" si="11"/>
        <v>5.8248427342498812E-2</v>
      </c>
      <c r="AN10">
        <f t="shared" si="11"/>
        <v>0.14562106835624702</v>
      </c>
      <c r="AQ10" s="31"/>
      <c r="AR10" s="31"/>
      <c r="AS10" s="31"/>
      <c r="AT10" s="31"/>
      <c r="AU10" s="31"/>
      <c r="AV10" s="31"/>
      <c r="AW10" s="31"/>
      <c r="AX10" s="31"/>
      <c r="AY10" s="31"/>
      <c r="AZ10" s="31"/>
      <c r="BA10" s="31"/>
      <c r="BB10" s="31"/>
      <c r="BC10" s="31"/>
      <c r="BD10" s="31"/>
      <c r="BE10" s="31"/>
      <c r="BF10" s="31"/>
      <c r="BG10" s="31"/>
      <c r="BH10" s="31"/>
      <c r="BM10" t="s">
        <v>121</v>
      </c>
      <c r="BN10" t="s">
        <v>122</v>
      </c>
      <c r="BO10" t="s">
        <v>2004</v>
      </c>
      <c r="BP10" t="s">
        <v>2004</v>
      </c>
      <c r="BQ10" s="27">
        <v>1.0699646830673789E-2</v>
      </c>
      <c r="BR10" s="27">
        <v>2.6749117076684474E-2</v>
      </c>
    </row>
    <row r="11" spans="1:70" x14ac:dyDescent="0.25">
      <c r="A11" t="s">
        <v>15</v>
      </c>
      <c r="B11" t="s">
        <v>16</v>
      </c>
      <c r="G11">
        <v>13</v>
      </c>
      <c r="H11">
        <v>16</v>
      </c>
      <c r="I11">
        <v>38</v>
      </c>
      <c r="J11">
        <v>9.1</v>
      </c>
      <c r="L11">
        <v>1000</v>
      </c>
      <c r="M11">
        <v>1100</v>
      </c>
      <c r="O11" t="str">
        <f>IF(ISERROR(VLOOKUP(A11,TAPList!B:F,1,FALSE)),"Not Found","Yes")</f>
        <v>Not Found</v>
      </c>
      <c r="P11" t="str">
        <f>IFERROR(VLOOKUP($A11,HAPList!$A:$E,4,FALSE),"Not Found")</f>
        <v>No</v>
      </c>
      <c r="Q11" t="str">
        <f>IFERROR(VLOOKUP($A11,HAPList!$A:$E,5,FALSE),"Not Found")</f>
        <v>No</v>
      </c>
      <c r="S11" t="str">
        <f>IFERROR(VLOOKUP($A11,TAPList!$B:$G,4,FALSE),"Not Found")</f>
        <v>Not Found</v>
      </c>
      <c r="T11" t="str">
        <f>IFERROR(VLOOKUP($A11,TAPList!$B:$G,2,FALSE),"Not Found")</f>
        <v>Not Found</v>
      </c>
      <c r="V11">
        <f t="shared" si="0"/>
        <v>0</v>
      </c>
      <c r="W11">
        <f t="shared" si="1"/>
        <v>9.2136554593611906E-5</v>
      </c>
      <c r="X11">
        <f t="shared" si="2"/>
        <v>0.70675248778038591</v>
      </c>
      <c r="Y11">
        <f t="shared" si="3"/>
        <v>2.2722737442977562E-3</v>
      </c>
      <c r="Z11">
        <f t="shared" si="4"/>
        <v>0</v>
      </c>
      <c r="AA11">
        <f t="shared" si="5"/>
        <v>0</v>
      </c>
      <c r="AB11">
        <f t="shared" si="6"/>
        <v>0.70911689807927725</v>
      </c>
      <c r="AC11" t="str">
        <f t="shared" si="7"/>
        <v>Not Found</v>
      </c>
      <c r="AF11" t="str">
        <f t="shared" si="8"/>
        <v>Not Found</v>
      </c>
      <c r="AI11" t="str">
        <f t="shared" si="9"/>
        <v>Not Found</v>
      </c>
      <c r="AK11" t="str">
        <f t="shared" si="10"/>
        <v>No</v>
      </c>
      <c r="AM11" t="str">
        <f t="shared" si="11"/>
        <v/>
      </c>
      <c r="AN11" t="str">
        <f t="shared" si="11"/>
        <v/>
      </c>
      <c r="AQ11" s="31"/>
      <c r="AR11" s="31"/>
      <c r="AS11" s="31"/>
      <c r="AT11" s="31"/>
      <c r="AU11" s="31"/>
      <c r="AV11" s="31"/>
      <c r="AW11" s="31"/>
      <c r="AX11" s="31"/>
      <c r="AY11" s="31"/>
      <c r="AZ11" s="31"/>
      <c r="BA11" s="31"/>
      <c r="BB11" s="31"/>
      <c r="BC11" s="31"/>
      <c r="BD11" s="31"/>
      <c r="BE11" s="31"/>
      <c r="BF11" s="31"/>
      <c r="BG11" s="31"/>
      <c r="BH11" s="31"/>
      <c r="BM11" s="25" t="s">
        <v>64</v>
      </c>
      <c r="BN11" s="25" t="s">
        <v>51</v>
      </c>
      <c r="BO11" t="s">
        <v>2004</v>
      </c>
      <c r="BP11" t="s">
        <v>2004</v>
      </c>
      <c r="BQ11" s="27">
        <v>7.6687503789440959E-3</v>
      </c>
      <c r="BR11" s="27">
        <v>1.9171875947360244E-2</v>
      </c>
    </row>
    <row r="12" spans="1:70" x14ac:dyDescent="0.25">
      <c r="A12" t="s">
        <v>119</v>
      </c>
      <c r="B12" t="s">
        <v>120</v>
      </c>
      <c r="H12">
        <v>2</v>
      </c>
      <c r="J12">
        <v>0.78</v>
      </c>
      <c r="O12" t="str">
        <f>IF(ISERROR(VLOOKUP(A12,TAPList!B:F,1,FALSE)),"Not Found","Yes")</f>
        <v>Not Found</v>
      </c>
      <c r="P12" t="str">
        <f>IFERROR(VLOOKUP($A12,HAPList!$A:$E,4,FALSE),"Not Found")</f>
        <v>No</v>
      </c>
      <c r="Q12" t="str">
        <f>IFERROR(VLOOKUP($A12,HAPList!$A:$E,5,FALSE),"Not Found")</f>
        <v>No</v>
      </c>
      <c r="S12" t="str">
        <f>IFERROR(VLOOKUP($A12,TAPList!$B:$G,4,FALSE),"Not Found")</f>
        <v>Not Found</v>
      </c>
      <c r="T12" t="str">
        <f>IFERROR(VLOOKUP($A12,TAPList!$B:$G,2,FALSE),"Not Found")</f>
        <v>Not Found</v>
      </c>
      <c r="V12">
        <f t="shared" si="0"/>
        <v>0</v>
      </c>
      <c r="W12">
        <f t="shared" si="1"/>
        <v>0</v>
      </c>
      <c r="X12">
        <f t="shared" si="2"/>
        <v>5.0115176406245537E-4</v>
      </c>
      <c r="Y12">
        <f t="shared" si="3"/>
        <v>2.8403421803721953E-4</v>
      </c>
      <c r="Z12">
        <f t="shared" si="4"/>
        <v>0</v>
      </c>
      <c r="AA12">
        <f t="shared" si="5"/>
        <v>0</v>
      </c>
      <c r="AB12">
        <f t="shared" si="6"/>
        <v>7.851859820996749E-4</v>
      </c>
      <c r="AC12" t="str">
        <f t="shared" si="7"/>
        <v>Not Found</v>
      </c>
      <c r="AF12" t="str">
        <f t="shared" si="8"/>
        <v>Not Found</v>
      </c>
      <c r="AI12" t="str">
        <f t="shared" si="9"/>
        <v>Not Found</v>
      </c>
      <c r="AK12" t="str">
        <f t="shared" si="10"/>
        <v>No</v>
      </c>
      <c r="AM12" t="str">
        <f t="shared" si="11"/>
        <v/>
      </c>
      <c r="AN12" t="str">
        <f t="shared" si="11"/>
        <v/>
      </c>
      <c r="AQ12" s="31"/>
      <c r="AR12" s="31"/>
      <c r="AS12" s="31"/>
      <c r="AT12" s="31"/>
      <c r="AU12" s="31"/>
      <c r="AV12" s="31"/>
      <c r="AW12" s="31"/>
      <c r="AX12" s="31"/>
      <c r="AY12" s="31"/>
      <c r="AZ12" s="31"/>
      <c r="BA12" s="31"/>
      <c r="BB12" s="31"/>
      <c r="BC12" s="31"/>
      <c r="BD12" s="31"/>
      <c r="BE12" s="31"/>
      <c r="BF12" s="31"/>
      <c r="BG12" s="31"/>
      <c r="BH12" s="31"/>
      <c r="BM12" t="s">
        <v>70</v>
      </c>
      <c r="BN12" t="s">
        <v>56</v>
      </c>
      <c r="BO12" t="s">
        <v>2004</v>
      </c>
      <c r="BP12" t="s">
        <v>2004</v>
      </c>
      <c r="BQ12" s="27">
        <v>2.3430802772672642E-2</v>
      </c>
      <c r="BR12" s="27">
        <v>5.8577006931681608E-2</v>
      </c>
    </row>
    <row r="13" spans="1:70" x14ac:dyDescent="0.25">
      <c r="A13" t="s">
        <v>114</v>
      </c>
      <c r="B13" t="s">
        <v>115</v>
      </c>
      <c r="G13">
        <v>1.1000000000000001</v>
      </c>
      <c r="O13" t="str">
        <f>IF(ISERROR(VLOOKUP(A13,TAPList!B:F,1,FALSE)),"Not Found","Yes")</f>
        <v>Yes</v>
      </c>
      <c r="P13" t="str">
        <f>IFERROR(VLOOKUP($A13,HAPList!$A:$E,4,FALSE),"Not Found")</f>
        <v>Yes</v>
      </c>
      <c r="Q13" t="str">
        <f>IFERROR(VLOOKUP($A13,HAPList!$A:$E,5,FALSE),"Not Found")</f>
        <v>No</v>
      </c>
      <c r="S13">
        <f>IFERROR(VLOOKUP($A13,TAPList!$B:$G,4,FALSE),"Not Found")</f>
        <v>192</v>
      </c>
      <c r="T13" t="str">
        <f>IFERROR(VLOOKUP($A13,TAPList!$B:$G,2,FALSE),"Not Found")</f>
        <v>year</v>
      </c>
      <c r="V13">
        <f t="shared" si="0"/>
        <v>0</v>
      </c>
      <c r="W13">
        <f t="shared" si="1"/>
        <v>7.7961700040748532E-6</v>
      </c>
      <c r="X13">
        <f t="shared" si="2"/>
        <v>0</v>
      </c>
      <c r="Y13">
        <f t="shared" si="3"/>
        <v>0</v>
      </c>
      <c r="Z13">
        <f t="shared" si="4"/>
        <v>1</v>
      </c>
      <c r="AA13">
        <f t="shared" si="5"/>
        <v>1</v>
      </c>
      <c r="AB13">
        <f t="shared" si="6"/>
        <v>7.7961700040748532E-6</v>
      </c>
      <c r="AC13">
        <f t="shared" si="7"/>
        <v>1.5592340008149706E-2</v>
      </c>
      <c r="AF13">
        <f t="shared" si="8"/>
        <v>1.2309742111697136E-2</v>
      </c>
      <c r="AI13">
        <f t="shared" si="9"/>
        <v>3.0774355279242844E-2</v>
      </c>
      <c r="AK13" t="str">
        <f t="shared" si="10"/>
        <v>No</v>
      </c>
      <c r="AM13">
        <f t="shared" si="11"/>
        <v>6.1548710558485685E-6</v>
      </c>
      <c r="AN13">
        <f t="shared" si="11"/>
        <v>1.538717763962142E-5</v>
      </c>
      <c r="AQ13" s="31"/>
      <c r="AR13" s="31"/>
      <c r="AS13" s="31"/>
      <c r="AT13" s="31"/>
      <c r="AU13" s="31"/>
      <c r="AV13" s="31"/>
      <c r="AW13" s="31"/>
      <c r="AX13" s="31"/>
      <c r="AY13" s="31"/>
      <c r="AZ13" s="31"/>
      <c r="BA13" s="31"/>
      <c r="BB13" s="31"/>
      <c r="BC13" s="31"/>
      <c r="BD13" s="31"/>
      <c r="BE13" s="31"/>
      <c r="BF13" s="31"/>
      <c r="BG13" s="31"/>
      <c r="BH13" s="31"/>
      <c r="BM13" t="s">
        <v>42</v>
      </c>
      <c r="BN13" t="s">
        <v>43</v>
      </c>
      <c r="BO13" t="s">
        <v>2004</v>
      </c>
      <c r="BP13" t="s">
        <v>2004</v>
      </c>
      <c r="BQ13" s="27">
        <v>2.2151700888512881E-2</v>
      </c>
      <c r="BR13" s="27">
        <v>5.5379252221282205E-2</v>
      </c>
    </row>
    <row r="14" spans="1:70" x14ac:dyDescent="0.25">
      <c r="A14" t="s">
        <v>128</v>
      </c>
      <c r="B14" t="s">
        <v>129</v>
      </c>
      <c r="I14">
        <v>33</v>
      </c>
      <c r="M14">
        <v>480</v>
      </c>
      <c r="O14" t="str">
        <f>IF(ISERROR(VLOOKUP(A14,TAPList!B:F,1,FALSE)),"Not Found","Yes")</f>
        <v>Yes</v>
      </c>
      <c r="P14" t="str">
        <f>IFERROR(VLOOKUP($A14,HAPList!$A:$E,4,FALSE),"Not Found")</f>
        <v>Yes</v>
      </c>
      <c r="Q14" t="str">
        <f>IFERROR(VLOOKUP($A14,HAPList!$A:$E,5,FALSE),"Not Found")</f>
        <v>Yes</v>
      </c>
      <c r="S14">
        <f>IFERROR(VLOOKUP($A14,TAPList!$B:$G,4,FALSE),"Not Found")</f>
        <v>26.3</v>
      </c>
      <c r="T14" t="str">
        <f>IFERROR(VLOOKUP($A14,TAPList!$B:$G,2,FALSE),"Not Found")</f>
        <v>24-hr</v>
      </c>
      <c r="V14">
        <f t="shared" si="0"/>
        <v>0</v>
      </c>
      <c r="W14">
        <f t="shared" si="1"/>
        <v>0</v>
      </c>
      <c r="X14">
        <f t="shared" si="2"/>
        <v>0.30840108557689572</v>
      </c>
      <c r="Y14">
        <f t="shared" si="3"/>
        <v>0</v>
      </c>
      <c r="Z14">
        <f t="shared" si="4"/>
        <v>1</v>
      </c>
      <c r="AA14">
        <f t="shared" si="5"/>
        <v>1</v>
      </c>
      <c r="AB14">
        <f t="shared" si="6"/>
        <v>0.30840108557689572</v>
      </c>
      <c r="AC14">
        <f t="shared" si="7"/>
        <v>1.6898689620651819</v>
      </c>
      <c r="AF14">
        <f t="shared" si="8"/>
        <v>1.3341070753146174</v>
      </c>
      <c r="AI14">
        <f t="shared" si="9"/>
        <v>3.3352676882865433</v>
      </c>
      <c r="AK14" t="str">
        <f t="shared" si="10"/>
        <v>No</v>
      </c>
      <c r="AM14">
        <f t="shared" si="11"/>
        <v>0.24347454124491766</v>
      </c>
      <c r="AN14">
        <f t="shared" si="11"/>
        <v>0.60868635311229413</v>
      </c>
      <c r="AQ14" s="31"/>
      <c r="AR14" s="31"/>
      <c r="AS14" s="31"/>
      <c r="AT14" s="31"/>
      <c r="AU14" s="31"/>
      <c r="AV14" s="31"/>
      <c r="AW14" s="31"/>
      <c r="AX14" s="31"/>
      <c r="AY14" s="31"/>
      <c r="AZ14" s="31"/>
      <c r="BA14" s="31"/>
      <c r="BB14" s="31"/>
      <c r="BC14" s="31"/>
      <c r="BD14" s="31"/>
      <c r="BE14" s="31"/>
      <c r="BF14" s="31"/>
      <c r="BG14" s="31"/>
      <c r="BH14" s="31"/>
      <c r="BM14" t="s">
        <v>67</v>
      </c>
      <c r="BN14" t="s">
        <v>54</v>
      </c>
      <c r="BO14" t="s">
        <v>2004</v>
      </c>
      <c r="BP14" t="s">
        <v>2004</v>
      </c>
      <c r="BQ14" s="27">
        <v>2.5813596274978343E-4</v>
      </c>
      <c r="BR14" s="27">
        <v>6.4533990687445854E-4</v>
      </c>
    </row>
    <row r="15" spans="1:70" x14ac:dyDescent="0.25">
      <c r="A15" t="s">
        <v>12</v>
      </c>
      <c r="B15" t="s">
        <v>138</v>
      </c>
      <c r="L15">
        <v>340</v>
      </c>
      <c r="M15">
        <v>650</v>
      </c>
      <c r="O15" t="str">
        <f>IF(ISERROR(VLOOKUP(A15,TAPList!B:F,1,FALSE)),"Not Found","Yes")</f>
        <v>Yes</v>
      </c>
      <c r="P15" t="str">
        <f>IFERROR(VLOOKUP($A15,HAPList!$A:$E,4,FALSE),"Not Found")</f>
        <v>No</v>
      </c>
      <c r="Q15" t="str">
        <f>IFERROR(VLOOKUP($A15,HAPList!$A:$E,5,FALSE),"Not Found")</f>
        <v>Yes</v>
      </c>
      <c r="S15">
        <f>IFERROR(VLOOKUP($A15,TAPList!$B:$G,4,FALSE),"Not Found")</f>
        <v>657</v>
      </c>
      <c r="T15" t="str">
        <f>IFERROR(VLOOKUP($A15,TAPList!$B:$G,2,FALSE),"Not Found")</f>
        <v>24-hr</v>
      </c>
      <c r="V15">
        <f t="shared" si="0"/>
        <v>0</v>
      </c>
      <c r="W15">
        <f t="shared" si="1"/>
        <v>0</v>
      </c>
      <c r="X15">
        <f t="shared" si="2"/>
        <v>0.41762647005204617</v>
      </c>
      <c r="Y15">
        <f t="shared" si="3"/>
        <v>0</v>
      </c>
      <c r="Z15">
        <f t="shared" si="4"/>
        <v>1</v>
      </c>
      <c r="AA15">
        <f t="shared" si="5"/>
        <v>0</v>
      </c>
      <c r="AB15">
        <f t="shared" si="6"/>
        <v>0.41762647005204617</v>
      </c>
      <c r="AC15">
        <f t="shared" si="7"/>
        <v>2.2883642194632667</v>
      </c>
      <c r="AF15">
        <f t="shared" si="8"/>
        <v>1.8066033311552108</v>
      </c>
      <c r="AI15">
        <f t="shared" si="9"/>
        <v>4.516508327888026</v>
      </c>
      <c r="AK15" t="str">
        <f t="shared" si="10"/>
        <v>No</v>
      </c>
      <c r="AM15" t="str">
        <f t="shared" si="11"/>
        <v/>
      </c>
      <c r="AN15" t="str">
        <f t="shared" si="11"/>
        <v/>
      </c>
      <c r="AQ15" s="31"/>
      <c r="AR15" s="31"/>
      <c r="AS15" s="31"/>
      <c r="AT15" s="31"/>
      <c r="AU15" s="31"/>
      <c r="AV15" s="31"/>
      <c r="AW15" s="31"/>
      <c r="AX15" s="31"/>
      <c r="AY15" s="31"/>
      <c r="AZ15" s="31"/>
      <c r="BA15" s="31"/>
      <c r="BB15" s="31"/>
      <c r="BC15" s="31"/>
      <c r="BD15" s="31"/>
      <c r="BE15" s="31"/>
      <c r="BF15" s="31"/>
      <c r="BG15" s="31"/>
      <c r="BH15" s="31"/>
      <c r="BM15" t="s">
        <v>132</v>
      </c>
      <c r="BN15" t="s">
        <v>131</v>
      </c>
      <c r="BO15" t="s">
        <v>2004</v>
      </c>
      <c r="BP15" t="s">
        <v>2004</v>
      </c>
      <c r="BQ15" s="27">
        <v>2.1524567970828089E-2</v>
      </c>
      <c r="BR15" s="27">
        <v>5.3811419927070225E-2</v>
      </c>
    </row>
    <row r="16" spans="1:70" x14ac:dyDescent="0.25">
      <c r="A16" t="s">
        <v>107</v>
      </c>
      <c r="B16" t="s">
        <v>108</v>
      </c>
      <c r="F16">
        <v>580</v>
      </c>
      <c r="G16">
        <v>130</v>
      </c>
      <c r="O16" t="str">
        <f>IF(ISERROR(VLOOKUP(A16,TAPList!B:F,1,FALSE)),"Not Found","Yes")</f>
        <v>Not Found</v>
      </c>
      <c r="P16" t="str">
        <f>IFERROR(VLOOKUP($A16,HAPList!$A:$E,4,FALSE),"Not Found")</f>
        <v>No</v>
      </c>
      <c r="Q16" t="str">
        <f>IFERROR(VLOOKUP($A16,HAPList!$A:$E,5,FALSE),"Not Found")</f>
        <v>Yes</v>
      </c>
      <c r="S16" t="str">
        <f>IFERROR(VLOOKUP($A16,TAPList!$B:$G,4,FALSE),"Not Found")</f>
        <v>Not Found</v>
      </c>
      <c r="T16" t="str">
        <f>IFERROR(VLOOKUP($A16,TAPList!$B:$G,2,FALSE),"Not Found")</f>
        <v>Not Found</v>
      </c>
      <c r="V16">
        <f t="shared" si="0"/>
        <v>0</v>
      </c>
      <c r="W16">
        <f t="shared" si="1"/>
        <v>4.1107078203303764E-3</v>
      </c>
      <c r="X16">
        <f t="shared" si="2"/>
        <v>0</v>
      </c>
      <c r="Y16">
        <f t="shared" si="3"/>
        <v>0</v>
      </c>
      <c r="Z16">
        <f t="shared" si="4"/>
        <v>0</v>
      </c>
      <c r="AA16">
        <f t="shared" si="5"/>
        <v>0</v>
      </c>
      <c r="AB16">
        <f t="shared" si="6"/>
        <v>4.1107078203303764E-3</v>
      </c>
      <c r="AC16" t="str">
        <f t="shared" si="7"/>
        <v>Not Found</v>
      </c>
      <c r="AF16" t="str">
        <f t="shared" si="8"/>
        <v>Not Found</v>
      </c>
      <c r="AI16" t="str">
        <f t="shared" si="9"/>
        <v>Not Found</v>
      </c>
      <c r="AK16" t="str">
        <f t="shared" si="10"/>
        <v>No</v>
      </c>
      <c r="AM16" t="str">
        <f t="shared" si="11"/>
        <v/>
      </c>
      <c r="AN16" t="str">
        <f t="shared" si="11"/>
        <v/>
      </c>
      <c r="AQ16" s="31"/>
      <c r="AR16" s="31"/>
      <c r="AS16" s="31"/>
      <c r="AT16" s="31"/>
      <c r="AU16" s="31"/>
      <c r="AV16" s="31"/>
      <c r="AW16" s="31"/>
      <c r="AX16" s="31"/>
      <c r="AY16" s="31"/>
      <c r="AZ16" s="31"/>
      <c r="BA16" s="31"/>
      <c r="BB16" s="31"/>
      <c r="BC16" s="31"/>
      <c r="BD16" s="31"/>
      <c r="BE16" s="31"/>
      <c r="BF16" s="31"/>
      <c r="BG16" s="31"/>
      <c r="BH16" s="31"/>
      <c r="BM16" t="s">
        <v>94</v>
      </c>
      <c r="BN16" t="s">
        <v>95</v>
      </c>
      <c r="BO16" t="s">
        <v>2004</v>
      </c>
      <c r="BP16" t="s">
        <v>2005</v>
      </c>
      <c r="BQ16" s="27">
        <v>0.57061654709552589</v>
      </c>
      <c r="BR16" s="27">
        <v>1.4265413677388146</v>
      </c>
    </row>
    <row r="17" spans="1:70" x14ac:dyDescent="0.25">
      <c r="A17" t="s">
        <v>121</v>
      </c>
      <c r="B17" t="s">
        <v>122</v>
      </c>
      <c r="H17">
        <v>1.3</v>
      </c>
      <c r="J17">
        <v>2</v>
      </c>
      <c r="K17">
        <v>51</v>
      </c>
      <c r="O17" t="str">
        <f>IF(ISERROR(VLOOKUP(A17,TAPList!B:F,1,FALSE)),"Not Found","Yes")</f>
        <v>Yes</v>
      </c>
      <c r="P17" t="str">
        <f>IFERROR(VLOOKUP($A17,HAPList!$A:$E,4,FALSE),"Not Found")</f>
        <v>Yes</v>
      </c>
      <c r="Q17" t="str">
        <f>IFERROR(VLOOKUP($A17,HAPList!$A:$E,5,FALSE),"Not Found")</f>
        <v>Yes</v>
      </c>
      <c r="S17">
        <f>IFERROR(VLOOKUP($A17,TAPList!$B:$G,4,FALSE),"Not Found")</f>
        <v>92</v>
      </c>
      <c r="T17" t="str">
        <f>IFERROR(VLOOKUP($A17,TAPList!$B:$G,2,FALSE),"Not Found")</f>
        <v>24-hr</v>
      </c>
      <c r="V17">
        <f t="shared" si="0"/>
        <v>0</v>
      </c>
      <c r="W17">
        <f t="shared" si="1"/>
        <v>0</v>
      </c>
      <c r="X17">
        <f t="shared" si="2"/>
        <v>3.2767615342545166E-2</v>
      </c>
      <c r="Y17">
        <f t="shared" si="3"/>
        <v>1.8462224172419275E-4</v>
      </c>
      <c r="Z17">
        <f t="shared" si="4"/>
        <v>1</v>
      </c>
      <c r="AA17">
        <f t="shared" si="5"/>
        <v>1</v>
      </c>
      <c r="AB17">
        <f t="shared" si="6"/>
        <v>3.2952237584269357E-2</v>
      </c>
      <c r="AC17">
        <f t="shared" si="7"/>
        <v>0.18056020594120195</v>
      </c>
      <c r="AF17">
        <f t="shared" si="8"/>
        <v>0.14254753100621206</v>
      </c>
      <c r="AI17">
        <f t="shared" si="9"/>
        <v>0.35636882751553017</v>
      </c>
      <c r="AK17" t="str">
        <f t="shared" si="10"/>
        <v>No</v>
      </c>
      <c r="AM17">
        <f t="shared" si="11"/>
        <v>2.6014924408633705E-2</v>
      </c>
      <c r="AN17">
        <f t="shared" si="11"/>
        <v>6.5037311021584263E-2</v>
      </c>
      <c r="AQ17" s="31"/>
      <c r="AR17" s="31"/>
      <c r="AS17" s="31"/>
      <c r="AT17" s="31"/>
      <c r="AU17" s="31"/>
      <c r="AV17" s="31"/>
      <c r="AW17" s="31"/>
      <c r="AX17" s="31"/>
      <c r="AY17" s="31"/>
      <c r="AZ17" s="31"/>
      <c r="BA17" s="31"/>
      <c r="BB17" s="31"/>
      <c r="BC17" s="31"/>
      <c r="BD17" s="31"/>
      <c r="BE17" s="31"/>
      <c r="BF17" s="31"/>
      <c r="BG17" s="31"/>
      <c r="BH17" s="31"/>
      <c r="BM17" t="s">
        <v>12</v>
      </c>
      <c r="BN17" t="s">
        <v>138</v>
      </c>
      <c r="BO17" t="s">
        <v>2004</v>
      </c>
      <c r="BP17" t="s">
        <v>2005</v>
      </c>
      <c r="BQ17" s="27">
        <v>0.19658046394021966</v>
      </c>
      <c r="BR17" s="27">
        <v>0.4914511598505491</v>
      </c>
    </row>
    <row r="18" spans="1:70" x14ac:dyDescent="0.25">
      <c r="A18" s="25" t="s">
        <v>64</v>
      </c>
      <c r="B18" s="25" t="s">
        <v>51</v>
      </c>
      <c r="C18" s="25"/>
      <c r="D18" s="25"/>
      <c r="E18" s="25"/>
      <c r="F18" s="25"/>
      <c r="G18" s="25"/>
      <c r="H18" s="25">
        <v>1.5</v>
      </c>
      <c r="I18" s="25">
        <v>7.9</v>
      </c>
      <c r="J18" s="25">
        <v>2.2999999999999998</v>
      </c>
      <c r="K18" s="25">
        <v>41</v>
      </c>
      <c r="L18" s="25">
        <v>24</v>
      </c>
      <c r="M18" s="25"/>
      <c r="N18" s="25"/>
      <c r="O18" s="25" t="str">
        <f>IF(ISERROR(VLOOKUP(A18,TAPList!B:F,1,FALSE)),"Not Found","Yes")</f>
        <v>Yes</v>
      </c>
      <c r="P18" s="25" t="str">
        <f>IFERROR(VLOOKUP($A18,HAPList!$A:$E,4,FALSE),"Not Found")</f>
        <v>Yes</v>
      </c>
      <c r="Q18" s="25" t="str">
        <f>IFERROR(VLOOKUP($A18,HAPList!$A:$E,5,FALSE),"Not Found")</f>
        <v>Yes</v>
      </c>
      <c r="R18" s="25"/>
      <c r="S18" s="25">
        <f>IFERROR(VLOOKUP($A18,TAPList!$B:$G,4,FALSE),"Not Found")</f>
        <v>6.62</v>
      </c>
      <c r="T18" s="25" t="str">
        <f>IFERROR(VLOOKUP($A18,TAPList!$B:$G,2,FALSE),"Not Found")</f>
        <v>year</v>
      </c>
      <c r="U18" s="25"/>
      <c r="V18">
        <f t="shared" si="0"/>
        <v>0</v>
      </c>
      <c r="W18">
        <f t="shared" si="1"/>
        <v>0</v>
      </c>
      <c r="X18">
        <f t="shared" si="2"/>
        <v>2.6342592726359835E-2</v>
      </c>
      <c r="Y18" s="25">
        <f t="shared" si="3"/>
        <v>2.1302566352791465E-4</v>
      </c>
      <c r="Z18">
        <f t="shared" si="4"/>
        <v>1</v>
      </c>
      <c r="AA18">
        <f t="shared" si="5"/>
        <v>1</v>
      </c>
      <c r="AB18">
        <f t="shared" si="6"/>
        <v>2.655561838988775E-2</v>
      </c>
      <c r="AC18" s="25">
        <f t="shared" si="7"/>
        <v>53.111236779775503</v>
      </c>
      <c r="AD18" s="25"/>
      <c r="AE18" s="25"/>
      <c r="AF18" s="25">
        <f t="shared" si="8"/>
        <v>41.929923773506978</v>
      </c>
      <c r="AG18" s="25"/>
      <c r="AH18" s="25"/>
      <c r="AI18" s="25">
        <f t="shared" si="9"/>
        <v>104.82480943376744</v>
      </c>
      <c r="AK18" t="str">
        <f t="shared" si="10"/>
        <v>Yes</v>
      </c>
      <c r="AM18">
        <f t="shared" si="11"/>
        <v>2.0964961886753484E-2</v>
      </c>
      <c r="AN18">
        <f t="shared" si="11"/>
        <v>5.2412404716883715E-2</v>
      </c>
      <c r="AQ18" s="31"/>
      <c r="AR18" s="31"/>
      <c r="AS18" s="31"/>
      <c r="AT18" s="31"/>
      <c r="AU18" s="31"/>
      <c r="AV18" s="31"/>
      <c r="AW18" s="31"/>
      <c r="AX18" s="31"/>
      <c r="AY18" s="31"/>
      <c r="AZ18" s="31"/>
      <c r="BA18" s="31"/>
      <c r="BB18" s="31"/>
      <c r="BC18" s="31"/>
      <c r="BD18" s="31"/>
      <c r="BE18" s="31"/>
      <c r="BF18" s="31"/>
      <c r="BG18" s="31"/>
      <c r="BH18" s="31"/>
    </row>
    <row r="19" spans="1:70" x14ac:dyDescent="0.25">
      <c r="A19" t="s">
        <v>116</v>
      </c>
      <c r="B19" t="s">
        <v>117</v>
      </c>
      <c r="G19">
        <v>1.4</v>
      </c>
      <c r="I19">
        <v>5.9</v>
      </c>
      <c r="J19">
        <v>2.2999999999999998</v>
      </c>
      <c r="K19">
        <v>83</v>
      </c>
      <c r="L19">
        <v>37</v>
      </c>
      <c r="O19" t="str">
        <f>IF(ISERROR(VLOOKUP(A19,TAPList!B:F,1,FALSE)),"Not Found","Yes")</f>
        <v>Not Found</v>
      </c>
      <c r="P19" t="str">
        <f>IFERROR(VLOOKUP($A19,HAPList!$A:$E,4,FALSE),"Not Found")</f>
        <v>No</v>
      </c>
      <c r="Q19" t="str">
        <f>IFERROR(VLOOKUP($A19,HAPList!$A:$E,5,FALSE),"Not Found")</f>
        <v>Yes</v>
      </c>
      <c r="S19" t="str">
        <f>IFERROR(VLOOKUP($A19,TAPList!$B:$G,4,FALSE),"Not Found")</f>
        <v>Not Found</v>
      </c>
      <c r="T19" t="str">
        <f>IFERROR(VLOOKUP($A19,TAPList!$B:$G,2,FALSE),"Not Found")</f>
        <v>Not Found</v>
      </c>
      <c r="V19">
        <f t="shared" si="0"/>
        <v>0</v>
      </c>
      <c r="W19">
        <f t="shared" si="1"/>
        <v>9.9223981870043575E-6</v>
      </c>
      <c r="X19">
        <f t="shared" si="2"/>
        <v>5.3327687714338205E-2</v>
      </c>
      <c r="Y19">
        <f t="shared" si="3"/>
        <v>0</v>
      </c>
      <c r="Z19">
        <f t="shared" si="4"/>
        <v>0</v>
      </c>
      <c r="AA19">
        <f t="shared" si="5"/>
        <v>0</v>
      </c>
      <c r="AB19">
        <f t="shared" si="6"/>
        <v>5.3337610112525212E-2</v>
      </c>
      <c r="AC19" t="str">
        <f t="shared" si="7"/>
        <v>Not Found</v>
      </c>
      <c r="AF19" t="str">
        <f t="shared" si="8"/>
        <v>Not Found</v>
      </c>
      <c r="AI19" t="str">
        <f t="shared" si="9"/>
        <v>Not Found</v>
      </c>
      <c r="AK19" t="str">
        <f t="shared" si="10"/>
        <v>No</v>
      </c>
      <c r="AM19" t="str">
        <f t="shared" si="11"/>
        <v/>
      </c>
      <c r="AN19" t="str">
        <f t="shared" si="11"/>
        <v/>
      </c>
      <c r="AQ19" s="31"/>
      <c r="AR19" s="31"/>
      <c r="AS19" s="31"/>
      <c r="AT19" s="31"/>
      <c r="AU19" s="31"/>
      <c r="AV19" s="31"/>
      <c r="AW19" s="31"/>
      <c r="AX19" s="31"/>
      <c r="AY19" s="31"/>
      <c r="AZ19" s="31"/>
      <c r="BA19" s="31"/>
      <c r="BB19" s="31"/>
      <c r="BC19" s="31"/>
      <c r="BD19" s="31"/>
      <c r="BE19" s="31"/>
      <c r="BF19" s="31"/>
      <c r="BG19" s="31"/>
      <c r="BH19" s="31"/>
    </row>
    <row r="20" spans="1:70" x14ac:dyDescent="0.25">
      <c r="A20" t="s">
        <v>70</v>
      </c>
      <c r="B20" t="s">
        <v>56</v>
      </c>
      <c r="L20">
        <v>59</v>
      </c>
      <c r="O20" t="str">
        <f>IF(ISERROR(VLOOKUP(A20,TAPList!B:F,1,FALSE)),"Not Found","Yes")</f>
        <v>Yes</v>
      </c>
      <c r="P20" t="str">
        <f>IFERROR(VLOOKUP($A20,HAPList!$A:$E,4,FALSE),"Not Found")</f>
        <v>Yes</v>
      </c>
      <c r="Q20" t="str">
        <f>IFERROR(VLOOKUP($A20,HAPList!$A:$E,5,FALSE),"Not Found")</f>
        <v>Yes</v>
      </c>
      <c r="S20">
        <f>IFERROR(VLOOKUP($A20,TAPList!$B:$G,4,FALSE),"Not Found")</f>
        <v>394</v>
      </c>
      <c r="T20" t="str">
        <f>IFERROR(VLOOKUP($A20,TAPList!$B:$G,2,FALSE),"Not Found")</f>
        <v>24-hr</v>
      </c>
      <c r="V20">
        <f t="shared" si="0"/>
        <v>0</v>
      </c>
      <c r="W20">
        <f t="shared" si="1"/>
        <v>0</v>
      </c>
      <c r="X20">
        <f t="shared" si="2"/>
        <v>3.7907633435493422E-2</v>
      </c>
      <c r="Y20">
        <f t="shared" si="3"/>
        <v>0</v>
      </c>
      <c r="Z20">
        <f t="shared" si="4"/>
        <v>1</v>
      </c>
      <c r="AA20">
        <f t="shared" si="5"/>
        <v>1</v>
      </c>
      <c r="AB20">
        <f t="shared" si="6"/>
        <v>3.7907633435493422E-2</v>
      </c>
      <c r="AC20">
        <f t="shared" si="7"/>
        <v>0.20771305992051189</v>
      </c>
      <c r="AF20">
        <f t="shared" si="8"/>
        <v>0.16398399467408833</v>
      </c>
      <c r="AI20">
        <f t="shared" si="9"/>
        <v>0.40995998668522088</v>
      </c>
      <c r="AK20" t="str">
        <f t="shared" si="10"/>
        <v>No</v>
      </c>
      <c r="AM20">
        <f t="shared" si="11"/>
        <v>2.9927079028021119E-2</v>
      </c>
      <c r="AN20">
        <f t="shared" si="11"/>
        <v>7.4817697570052799E-2</v>
      </c>
      <c r="AQ20" s="31"/>
      <c r="AR20" s="31"/>
      <c r="AS20" s="31"/>
      <c r="AT20" s="31"/>
      <c r="AU20" s="31"/>
      <c r="AV20" s="31"/>
      <c r="AW20" s="31"/>
      <c r="AX20" s="31"/>
      <c r="AY20" s="31"/>
      <c r="AZ20" s="31"/>
      <c r="BA20" s="31"/>
      <c r="BB20" s="31"/>
      <c r="BC20" s="31"/>
      <c r="BD20" s="31"/>
      <c r="BE20" s="31"/>
      <c r="BF20" s="31"/>
      <c r="BG20" s="31"/>
      <c r="BH20" s="31"/>
    </row>
    <row r="21" spans="1:70" x14ac:dyDescent="0.25">
      <c r="A21" t="s">
        <v>42</v>
      </c>
      <c r="B21" t="s">
        <v>43</v>
      </c>
      <c r="C21">
        <v>12</v>
      </c>
      <c r="D21">
        <v>6.6</v>
      </c>
      <c r="F21">
        <v>370</v>
      </c>
      <c r="G21">
        <v>8.6</v>
      </c>
      <c r="I21">
        <v>11</v>
      </c>
      <c r="J21">
        <v>4.2</v>
      </c>
      <c r="K21">
        <v>75</v>
      </c>
      <c r="L21">
        <v>55</v>
      </c>
      <c r="O21" t="str">
        <f>IF(ISERROR(VLOOKUP(A21,TAPList!B:F,1,FALSE)),"Not Found","Yes")</f>
        <v>Yes</v>
      </c>
      <c r="P21" t="str">
        <f>IFERROR(VLOOKUP($A21,HAPList!$A:$E,4,FALSE),"Not Found")</f>
        <v>Yes</v>
      </c>
      <c r="Q21" t="str">
        <f>IFERROR(VLOOKUP($A21,HAPList!$A:$E,5,FALSE),"Not Found")</f>
        <v>Yes</v>
      </c>
      <c r="S21">
        <f>IFERROR(VLOOKUP($A21,TAPList!$B:$G,4,FALSE),"Not Found")</f>
        <v>657</v>
      </c>
      <c r="T21" t="str">
        <f>IFERROR(VLOOKUP($A21,TAPList!$B:$G,2,FALSE),"Not Found")</f>
        <v>24-hr</v>
      </c>
      <c r="V21">
        <f t="shared" si="0"/>
        <v>1.7009825463436044E-3</v>
      </c>
      <c r="W21">
        <f t="shared" si="1"/>
        <v>2.622348092279723E-3</v>
      </c>
      <c r="X21">
        <f t="shared" si="2"/>
        <v>4.8187669621389942E-2</v>
      </c>
      <c r="Y21">
        <f t="shared" si="3"/>
        <v>0</v>
      </c>
      <c r="Z21">
        <f t="shared" si="4"/>
        <v>1</v>
      </c>
      <c r="AA21">
        <f t="shared" si="5"/>
        <v>1</v>
      </c>
      <c r="AB21">
        <f t="shared" si="6"/>
        <v>5.251100026001327E-2</v>
      </c>
      <c r="AC21">
        <f t="shared" si="7"/>
        <v>0.28773150827404531</v>
      </c>
      <c r="AF21">
        <f t="shared" si="8"/>
        <v>0.22715645390056211</v>
      </c>
      <c r="AI21">
        <f t="shared" si="9"/>
        <v>0.56789113475140518</v>
      </c>
      <c r="AK21" t="str">
        <f t="shared" si="10"/>
        <v>No</v>
      </c>
      <c r="AM21">
        <f t="shared" si="11"/>
        <v>4.145605283685258E-2</v>
      </c>
      <c r="AN21">
        <f t="shared" si="11"/>
        <v>0.10364013209213145</v>
      </c>
      <c r="AQ21" s="31"/>
      <c r="AR21" s="31"/>
      <c r="AS21" s="31"/>
      <c r="AT21" s="31"/>
      <c r="AU21" s="31"/>
      <c r="AV21" s="31"/>
      <c r="AW21" s="31"/>
      <c r="AX21" s="31"/>
      <c r="AY21" s="31"/>
      <c r="AZ21" s="31"/>
      <c r="BA21" s="31"/>
      <c r="BB21" s="31"/>
      <c r="BC21" s="31"/>
      <c r="BD21" s="31"/>
      <c r="BE21" s="31"/>
      <c r="BF21" s="31"/>
      <c r="BG21" s="31"/>
      <c r="BH21" s="31"/>
    </row>
    <row r="22" spans="1:70" x14ac:dyDescent="0.25">
      <c r="A22" t="s">
        <v>133</v>
      </c>
      <c r="B22" t="s">
        <v>130</v>
      </c>
      <c r="I22">
        <v>6.4</v>
      </c>
      <c r="K22">
        <v>77</v>
      </c>
      <c r="L22">
        <v>23</v>
      </c>
      <c r="O22" t="str">
        <f>IF(ISERROR(VLOOKUP(A22,TAPList!B:F,1,FALSE)),"Not Found","Yes")</f>
        <v>Not Found</v>
      </c>
      <c r="P22" t="str">
        <f>IFERROR(VLOOKUP($A22,HAPList!$A:$E,4,FALSE),"Not Found")</f>
        <v>Not Found</v>
      </c>
      <c r="Q22" t="str">
        <f>IFERROR(VLOOKUP($A22,HAPList!$A:$E,5,FALSE),"Not Found")</f>
        <v>Not Found</v>
      </c>
      <c r="S22" t="str">
        <f>IFERROR(VLOOKUP($A22,TAPList!$B:$G,4,FALSE),"Not Found")</f>
        <v>Not Found</v>
      </c>
      <c r="T22" t="str">
        <f>IFERROR(VLOOKUP($A22,TAPList!$B:$G,2,FALSE),"Not Found")</f>
        <v>Not Found</v>
      </c>
      <c r="V22">
        <f t="shared" si="0"/>
        <v>0</v>
      </c>
      <c r="W22">
        <f t="shared" si="1"/>
        <v>0</v>
      </c>
      <c r="X22">
        <f t="shared" si="2"/>
        <v>4.9472674144626999E-2</v>
      </c>
      <c r="Y22">
        <f t="shared" si="3"/>
        <v>0</v>
      </c>
      <c r="Z22">
        <f t="shared" si="4"/>
        <v>0</v>
      </c>
      <c r="AA22">
        <f t="shared" si="5"/>
        <v>0</v>
      </c>
      <c r="AB22">
        <f t="shared" si="6"/>
        <v>4.9472674144626999E-2</v>
      </c>
      <c r="AC22" t="str">
        <f t="shared" si="7"/>
        <v>Not Found</v>
      </c>
      <c r="AF22" t="str">
        <f t="shared" si="8"/>
        <v>Not Found</v>
      </c>
      <c r="AI22" t="str">
        <f t="shared" si="9"/>
        <v>Not Found</v>
      </c>
      <c r="AK22" t="str">
        <f t="shared" si="10"/>
        <v>No</v>
      </c>
      <c r="AM22" t="str">
        <f t="shared" si="11"/>
        <v/>
      </c>
      <c r="AN22" t="str">
        <f t="shared" si="11"/>
        <v/>
      </c>
      <c r="AQ22" s="31"/>
      <c r="AR22" s="31"/>
      <c r="AS22" s="31"/>
      <c r="AT22" s="31"/>
      <c r="AU22" s="31"/>
      <c r="AV22" s="31"/>
      <c r="AW22" s="31"/>
      <c r="AX22" s="31"/>
      <c r="AY22" s="31"/>
      <c r="AZ22" s="31"/>
      <c r="BA22" s="31"/>
      <c r="BB22" s="31"/>
      <c r="BC22" s="31"/>
      <c r="BD22" s="31"/>
      <c r="BE22" s="31"/>
      <c r="BF22" s="31"/>
      <c r="BG22" s="31"/>
      <c r="BH22" s="31"/>
    </row>
    <row r="23" spans="1:70" x14ac:dyDescent="0.25">
      <c r="A23" t="s">
        <v>67</v>
      </c>
      <c r="B23" t="s">
        <v>54</v>
      </c>
      <c r="J23">
        <v>0.65</v>
      </c>
      <c r="O23" t="str">
        <f>IF(ISERROR(VLOOKUP(A23,TAPList!B:F,1,FALSE)),"Not Found","Yes")</f>
        <v>Yes</v>
      </c>
      <c r="P23" t="str">
        <f>IFERROR(VLOOKUP($A23,HAPList!$A:$E,4,FALSE),"Not Found")</f>
        <v>Yes</v>
      </c>
      <c r="Q23" t="str">
        <f>IFERROR(VLOOKUP($A23,HAPList!$A:$E,5,FALSE),"Not Found")</f>
        <v>Yes</v>
      </c>
      <c r="S23">
        <f>IFERROR(VLOOKUP($A23,TAPList!$B:$G,4,FALSE),"Not Found")</f>
        <v>76.8</v>
      </c>
      <c r="T23" t="str">
        <f>IFERROR(VLOOKUP($A23,TAPList!$B:$G,2,FALSE),"Not Found")</f>
        <v>year</v>
      </c>
      <c r="V23">
        <f t="shared" si="0"/>
        <v>0</v>
      </c>
      <c r="W23">
        <f t="shared" si="1"/>
        <v>0</v>
      </c>
      <c r="X23">
        <f t="shared" si="2"/>
        <v>4.1762647005204616E-4</v>
      </c>
      <c r="Y23">
        <f t="shared" si="3"/>
        <v>0</v>
      </c>
      <c r="Z23">
        <f t="shared" si="4"/>
        <v>1</v>
      </c>
      <c r="AA23">
        <f t="shared" si="5"/>
        <v>1</v>
      </c>
      <c r="AB23">
        <f t="shared" si="6"/>
        <v>4.1762647005204616E-4</v>
      </c>
      <c r="AC23">
        <f t="shared" si="7"/>
        <v>0.83525294010409235</v>
      </c>
      <c r="AF23">
        <f t="shared" si="8"/>
        <v>0.65941021587165183</v>
      </c>
      <c r="AI23">
        <f t="shared" si="9"/>
        <v>1.6485255396791296</v>
      </c>
      <c r="AK23" t="str">
        <f t="shared" si="10"/>
        <v>No</v>
      </c>
      <c r="AM23">
        <f t="shared" si="11"/>
        <v>3.2970510793582593E-4</v>
      </c>
      <c r="AN23">
        <f t="shared" si="11"/>
        <v>8.2426276983956479E-4</v>
      </c>
      <c r="AQ23" s="31"/>
      <c r="AR23" s="31"/>
      <c r="AS23" s="31"/>
      <c r="AT23" s="31"/>
      <c r="AU23" s="31"/>
      <c r="AV23" s="31"/>
      <c r="AW23" s="31"/>
      <c r="AX23" s="31"/>
      <c r="AY23" s="31"/>
      <c r="AZ23" s="31"/>
      <c r="BA23" s="31"/>
      <c r="BB23" s="31"/>
      <c r="BC23" s="31"/>
      <c r="BD23" s="31"/>
      <c r="BE23" s="31"/>
      <c r="BF23" s="31"/>
      <c r="BG23" s="31"/>
      <c r="BH23" s="31"/>
    </row>
    <row r="24" spans="1:70" x14ac:dyDescent="0.25">
      <c r="A24" t="s">
        <v>136</v>
      </c>
      <c r="B24" t="s">
        <v>137</v>
      </c>
      <c r="J24">
        <v>2.1</v>
      </c>
      <c r="O24" t="str">
        <f>IF(ISERROR(VLOOKUP(A24,TAPList!B:F,1,FALSE)),"Not Found","Yes")</f>
        <v>Not Found</v>
      </c>
      <c r="P24" t="str">
        <f>IFERROR(VLOOKUP($A24,HAPList!$A:$E,4,FALSE),"Not Found")</f>
        <v>Not Found</v>
      </c>
      <c r="Q24" t="str">
        <f>IFERROR(VLOOKUP($A24,HAPList!$A:$E,5,FALSE),"Not Found")</f>
        <v>Not Found</v>
      </c>
      <c r="S24" t="str">
        <f>IFERROR(VLOOKUP($A24,TAPList!$B:$G,4,FALSE),"Not Found")</f>
        <v>Not Found</v>
      </c>
      <c r="T24" t="str">
        <f>IFERROR(VLOOKUP($A24,TAPList!$B:$G,2,FALSE),"Not Found")</f>
        <v>Not Found</v>
      </c>
      <c r="V24">
        <f t="shared" si="0"/>
        <v>0</v>
      </c>
      <c r="W24">
        <f t="shared" si="1"/>
        <v>0</v>
      </c>
      <c r="X24">
        <f t="shared" si="2"/>
        <v>1.3492547493989186E-3</v>
      </c>
      <c r="Y24">
        <f t="shared" si="3"/>
        <v>0</v>
      </c>
      <c r="Z24">
        <f t="shared" si="4"/>
        <v>0</v>
      </c>
      <c r="AA24">
        <f t="shared" si="5"/>
        <v>0</v>
      </c>
      <c r="AB24">
        <f t="shared" si="6"/>
        <v>1.3492547493989186E-3</v>
      </c>
      <c r="AC24" t="str">
        <f t="shared" si="7"/>
        <v>Not Found</v>
      </c>
      <c r="AF24" t="str">
        <f t="shared" si="8"/>
        <v>Not Found</v>
      </c>
      <c r="AI24" t="str">
        <f t="shared" si="9"/>
        <v>Not Found</v>
      </c>
      <c r="AK24" t="str">
        <f t="shared" si="10"/>
        <v>No</v>
      </c>
      <c r="AM24" t="str">
        <f t="shared" si="11"/>
        <v/>
      </c>
      <c r="AN24" t="str">
        <f t="shared" si="11"/>
        <v/>
      </c>
    </row>
    <row r="25" spans="1:70" x14ac:dyDescent="0.25">
      <c r="A25" t="s">
        <v>132</v>
      </c>
      <c r="B25" t="s">
        <v>131</v>
      </c>
      <c r="I25">
        <v>5.6</v>
      </c>
      <c r="K25">
        <v>83</v>
      </c>
      <c r="L25">
        <v>74</v>
      </c>
      <c r="O25" t="str">
        <f>IF(ISERROR(VLOOKUP(A25,TAPList!B:F,1,FALSE)),"Not Found","Yes")</f>
        <v>Yes</v>
      </c>
      <c r="P25" t="str">
        <f>IFERROR(VLOOKUP($A25,HAPList!$A:$E,4,FALSE),"Not Found")</f>
        <v>Yes</v>
      </c>
      <c r="Q25" t="str">
        <f>IFERROR(VLOOKUP($A25,HAPList!$A:$E,5,FALSE),"Not Found")</f>
        <v>Yes</v>
      </c>
      <c r="S25">
        <f>IFERROR(VLOOKUP($A25,TAPList!$B:$G,4,FALSE),"Not Found")</f>
        <v>118</v>
      </c>
      <c r="T25" t="str">
        <f>IFERROR(VLOOKUP($A25,TAPList!$B:$G,2,FALSE),"Not Found")</f>
        <v>24-hr</v>
      </c>
      <c r="V25">
        <f t="shared" si="0"/>
        <v>0</v>
      </c>
      <c r="W25">
        <f t="shared" si="1"/>
        <v>0</v>
      </c>
      <c r="X25">
        <f t="shared" si="2"/>
        <v>5.3327687714338205E-2</v>
      </c>
      <c r="Y25">
        <f t="shared" si="3"/>
        <v>0</v>
      </c>
      <c r="Z25">
        <f t="shared" si="4"/>
        <v>1</v>
      </c>
      <c r="AA25">
        <f t="shared" si="5"/>
        <v>1</v>
      </c>
      <c r="AB25">
        <f t="shared" si="6"/>
        <v>5.3327687714338205E-2</v>
      </c>
      <c r="AC25">
        <f t="shared" si="7"/>
        <v>0.29220650802377096</v>
      </c>
      <c r="AF25">
        <f t="shared" si="8"/>
        <v>0.23068934843981917</v>
      </c>
      <c r="AI25">
        <f t="shared" si="9"/>
        <v>0.57672337109954797</v>
      </c>
      <c r="AK25" t="str">
        <f t="shared" si="10"/>
        <v>No</v>
      </c>
      <c r="AM25">
        <f t="shared" si="11"/>
        <v>4.2100806090267007E-2</v>
      </c>
      <c r="AN25">
        <f t="shared" si="11"/>
        <v>0.10525201522566752</v>
      </c>
    </row>
    <row r="26" spans="1:70" x14ac:dyDescent="0.25">
      <c r="A26" t="s">
        <v>139</v>
      </c>
      <c r="B26" t="s">
        <v>140</v>
      </c>
      <c r="L26">
        <v>18</v>
      </c>
      <c r="M26">
        <v>62</v>
      </c>
      <c r="O26" t="str">
        <f>IF(ISERROR(VLOOKUP(A26,TAPList!B:F,1,FALSE)),"Not Found","Yes")</f>
        <v>Not Found</v>
      </c>
      <c r="P26" t="str">
        <f>IFERROR(VLOOKUP($A26,HAPList!$A:$E,4,FALSE),"Not Found")</f>
        <v>No</v>
      </c>
      <c r="Q26" t="str">
        <f>IFERROR(VLOOKUP($A26,HAPList!$A:$E,5,FALSE),"Not Found")</f>
        <v>Yes</v>
      </c>
      <c r="S26" t="str">
        <f>IFERROR(VLOOKUP($A26,TAPList!$B:$G,4,FALSE),"Not Found")</f>
        <v>Not Found</v>
      </c>
      <c r="T26" t="str">
        <f>IFERROR(VLOOKUP($A26,TAPList!$B:$G,2,FALSE),"Not Found")</f>
        <v>Not Found</v>
      </c>
      <c r="V26">
        <f t="shared" si="0"/>
        <v>0</v>
      </c>
      <c r="W26">
        <f t="shared" si="1"/>
        <v>0</v>
      </c>
      <c r="X26">
        <f t="shared" si="2"/>
        <v>3.9835140220349022E-2</v>
      </c>
      <c r="Y26">
        <f t="shared" si="3"/>
        <v>0</v>
      </c>
      <c r="Z26">
        <f t="shared" si="4"/>
        <v>0</v>
      </c>
      <c r="AA26">
        <f t="shared" si="5"/>
        <v>0</v>
      </c>
      <c r="AB26">
        <f t="shared" si="6"/>
        <v>3.9835140220349022E-2</v>
      </c>
      <c r="AC26" t="str">
        <f t="shared" si="7"/>
        <v>Not Found</v>
      </c>
      <c r="AF26" t="str">
        <f t="shared" si="8"/>
        <v>Not Found</v>
      </c>
      <c r="AI26" t="str">
        <f t="shared" si="9"/>
        <v>Not Found</v>
      </c>
      <c r="AK26" t="str">
        <f t="shared" si="10"/>
        <v>No</v>
      </c>
      <c r="AM26" t="str">
        <f t="shared" si="11"/>
        <v/>
      </c>
      <c r="AN26" t="str">
        <f t="shared" si="11"/>
        <v/>
      </c>
    </row>
    <row r="27" spans="1:70" x14ac:dyDescent="0.25">
      <c r="A27" t="s">
        <v>35</v>
      </c>
      <c r="B27" t="s">
        <v>98</v>
      </c>
      <c r="C27">
        <v>1100</v>
      </c>
      <c r="D27">
        <v>800</v>
      </c>
      <c r="E27">
        <v>900</v>
      </c>
      <c r="F27">
        <v>45000</v>
      </c>
      <c r="G27">
        <v>75</v>
      </c>
      <c r="H27">
        <v>1.7</v>
      </c>
      <c r="I27">
        <v>620</v>
      </c>
      <c r="J27">
        <v>13</v>
      </c>
      <c r="K27">
        <v>4000</v>
      </c>
      <c r="L27">
        <v>3500</v>
      </c>
      <c r="M27">
        <v>6600</v>
      </c>
      <c r="O27" t="str">
        <f>IF(ISERROR(VLOOKUP(A27,TAPList!B:F,1,FALSE)),"Not Found","Yes")</f>
        <v>Not Found</v>
      </c>
      <c r="P27" t="str">
        <f>IFERROR(VLOOKUP($A27,HAPList!$A:$E,4,FALSE),"Not Found")</f>
        <v>Not Found</v>
      </c>
      <c r="Q27" t="str">
        <f>IFERROR(VLOOKUP($A27,HAPList!$A:$E,5,FALSE),"Not Found")</f>
        <v>Not Found</v>
      </c>
      <c r="S27" t="str">
        <f>IFERROR(VLOOKUP($A27,TAPList!$B:$G,4,FALSE),"Not Found")</f>
        <v>Not Found</v>
      </c>
      <c r="T27" t="str">
        <f>IFERROR(VLOOKUP($A27,TAPList!$B:$G,2,FALSE),"Not Found")</f>
        <v>Not Found</v>
      </c>
      <c r="V27">
        <f t="shared" si="0"/>
        <v>0.15592340008149708</v>
      </c>
      <c r="W27">
        <f t="shared" si="1"/>
        <v>0.31893422743942579</v>
      </c>
      <c r="X27">
        <f t="shared" si="2"/>
        <v>4.240514926682315</v>
      </c>
      <c r="Y27">
        <f t="shared" si="3"/>
        <v>2.4142908533163662E-4</v>
      </c>
      <c r="Z27">
        <f t="shared" si="4"/>
        <v>0</v>
      </c>
      <c r="AA27">
        <f t="shared" si="5"/>
        <v>0</v>
      </c>
      <c r="AB27">
        <f t="shared" si="6"/>
        <v>4.71561398328857</v>
      </c>
      <c r="AC27" t="str">
        <f t="shared" si="7"/>
        <v>Not Found</v>
      </c>
      <c r="AF27" t="str">
        <f t="shared" si="8"/>
        <v>Not Found</v>
      </c>
      <c r="AI27" t="str">
        <f t="shared" si="9"/>
        <v>Not Found</v>
      </c>
      <c r="AK27" t="str">
        <f t="shared" si="10"/>
        <v>No</v>
      </c>
      <c r="AM27" t="str">
        <f t="shared" si="11"/>
        <v/>
      </c>
      <c r="AN27" t="str">
        <f t="shared" si="11"/>
        <v/>
      </c>
    </row>
    <row r="28" spans="1:70" x14ac:dyDescent="0.25">
      <c r="A28" t="s">
        <v>99</v>
      </c>
      <c r="B28" t="s">
        <v>100</v>
      </c>
      <c r="C28">
        <v>670</v>
      </c>
      <c r="D28">
        <v>600</v>
      </c>
      <c r="E28">
        <v>630</v>
      </c>
      <c r="F28">
        <v>34000</v>
      </c>
      <c r="G28">
        <v>160</v>
      </c>
      <c r="H28">
        <v>0.9</v>
      </c>
      <c r="I28">
        <v>360</v>
      </c>
      <c r="J28">
        <v>7.9</v>
      </c>
      <c r="K28">
        <v>1600</v>
      </c>
      <c r="L28">
        <v>18000</v>
      </c>
      <c r="M28">
        <v>5000</v>
      </c>
      <c r="O28" t="str">
        <f>IF(ISERROR(VLOOKUP(A28,TAPList!B:F,1,FALSE)),"Not Found","Yes")</f>
        <v>Not Found</v>
      </c>
      <c r="P28" t="str">
        <f>IFERROR(VLOOKUP($A28,HAPList!$A:$E,4,FALSE),"Not Found")</f>
        <v>Not Found</v>
      </c>
      <c r="Q28" t="str">
        <f>IFERROR(VLOOKUP($A28,HAPList!$A:$E,5,FALSE),"Not Found")</f>
        <v>Not Found</v>
      </c>
      <c r="S28" t="str">
        <f>IFERROR(VLOOKUP($A28,TAPList!$B:$G,4,FALSE),"Not Found")</f>
        <v>Not Found</v>
      </c>
      <c r="T28" t="str">
        <f>IFERROR(VLOOKUP($A28,TAPList!$B:$G,2,FALSE),"Not Found")</f>
        <v>Not Found</v>
      </c>
      <c r="V28">
        <f t="shared" si="0"/>
        <v>9.497152550418457E-2</v>
      </c>
      <c r="W28">
        <f t="shared" si="1"/>
        <v>0.24097252739867725</v>
      </c>
      <c r="X28">
        <f t="shared" si="2"/>
        <v>11.565040709133589</v>
      </c>
      <c r="Y28">
        <f t="shared" si="3"/>
        <v>1.278153981167488E-4</v>
      </c>
      <c r="Z28">
        <f t="shared" si="4"/>
        <v>0</v>
      </c>
      <c r="AA28">
        <f t="shared" si="5"/>
        <v>0</v>
      </c>
      <c r="AB28">
        <f t="shared" si="6"/>
        <v>11.901112577434567</v>
      </c>
      <c r="AC28" t="str">
        <f t="shared" si="7"/>
        <v>Not Found</v>
      </c>
      <c r="AF28" t="str">
        <f t="shared" si="8"/>
        <v>Not Found</v>
      </c>
      <c r="AI28" t="str">
        <f t="shared" si="9"/>
        <v>Not Found</v>
      </c>
      <c r="AK28" t="str">
        <f t="shared" si="10"/>
        <v>No</v>
      </c>
      <c r="AM28" t="str">
        <f t="shared" si="11"/>
        <v/>
      </c>
      <c r="AN28" t="str">
        <f t="shared" si="11"/>
        <v/>
      </c>
    </row>
    <row r="29" spans="1:70" x14ac:dyDescent="0.25">
      <c r="B29" t="s">
        <v>101</v>
      </c>
      <c r="C29">
        <v>10000</v>
      </c>
      <c r="D29">
        <v>5200</v>
      </c>
      <c r="E29">
        <v>5000</v>
      </c>
      <c r="F29">
        <v>130000</v>
      </c>
      <c r="G29">
        <v>930</v>
      </c>
      <c r="H29">
        <v>200</v>
      </c>
      <c r="I29">
        <v>3000</v>
      </c>
      <c r="J29">
        <v>440</v>
      </c>
      <c r="K29">
        <v>19000</v>
      </c>
      <c r="L29">
        <v>19000</v>
      </c>
      <c r="M29">
        <v>31000</v>
      </c>
      <c r="V29">
        <f t="shared" si="0"/>
        <v>1.4174854552863367</v>
      </c>
      <c r="W29">
        <f t="shared" si="1"/>
        <v>0.92136554593611886</v>
      </c>
      <c r="X29">
        <f t="shared" si="2"/>
        <v>19.917570110174516</v>
      </c>
      <c r="Y29">
        <f t="shared" si="3"/>
        <v>2.8403421803721959E-2</v>
      </c>
      <c r="AB29">
        <f>SUM(V29:AA29)</f>
        <v>22.284824533200695</v>
      </c>
    </row>
    <row r="31" spans="1:70" x14ac:dyDescent="0.25">
      <c r="B31" t="s">
        <v>1402</v>
      </c>
      <c r="C31">
        <v>10000</v>
      </c>
      <c r="D31" t="s">
        <v>96</v>
      </c>
      <c r="G31" t="s">
        <v>1987</v>
      </c>
      <c r="J31">
        <f>10.8/1000</f>
        <v>1.0800000000000001E-2</v>
      </c>
      <c r="K31" t="s">
        <v>49</v>
      </c>
      <c r="L31" t="s">
        <v>1989</v>
      </c>
      <c r="Q31" t="s">
        <v>1994</v>
      </c>
      <c r="T31">
        <f>9.8/1000</f>
        <v>9.8000000000000014E-3</v>
      </c>
      <c r="U31" t="s">
        <v>49</v>
      </c>
      <c r="V31" t="s">
        <v>1989</v>
      </c>
    </row>
    <row r="32" spans="1:70" x14ac:dyDescent="0.25">
      <c r="C32">
        <f>C31/1000000</f>
        <v>0.01</v>
      </c>
      <c r="D32" t="s">
        <v>1403</v>
      </c>
      <c r="J32">
        <f>J31/60</f>
        <v>1.8000000000000001E-4</v>
      </c>
      <c r="K32" t="s">
        <v>91</v>
      </c>
      <c r="T32">
        <f>T31/60</f>
        <v>1.6333333333333336E-4</v>
      </c>
      <c r="U32" t="s">
        <v>91</v>
      </c>
    </row>
    <row r="33" spans="1:40" x14ac:dyDescent="0.25">
      <c r="B33" t="s">
        <v>1404</v>
      </c>
      <c r="C33" s="30">
        <f>8640*0.00047194745</f>
        <v>4.0776259680000004</v>
      </c>
      <c r="D33" t="s">
        <v>91</v>
      </c>
      <c r="J33">
        <f>PI()*(8/12*0.3048)^2</f>
        <v>0.12971711464895941</v>
      </c>
      <c r="K33" t="s">
        <v>1990</v>
      </c>
      <c r="L33" t="s">
        <v>1992</v>
      </c>
      <c r="T33">
        <v>0.13</v>
      </c>
      <c r="U33" t="s">
        <v>1990</v>
      </c>
      <c r="V33" t="s">
        <v>1992</v>
      </c>
    </row>
    <row r="34" spans="1:40" x14ac:dyDescent="0.25">
      <c r="C34" s="29">
        <f>C32*C33</f>
        <v>4.0776259680000003E-2</v>
      </c>
      <c r="D34" t="s">
        <v>1405</v>
      </c>
      <c r="H34" t="s">
        <v>1991</v>
      </c>
      <c r="J34">
        <f>J32/J33</f>
        <v>1.3876349353523333E-3</v>
      </c>
      <c r="K34" t="s">
        <v>1988</v>
      </c>
      <c r="R34" t="s">
        <v>1991</v>
      </c>
      <c r="T34">
        <f>T32/T33</f>
        <v>1.2564102564102566E-3</v>
      </c>
      <c r="U34" t="s">
        <v>1988</v>
      </c>
    </row>
    <row r="35" spans="1:40" x14ac:dyDescent="0.25">
      <c r="C35" s="30">
        <f>C34*3600*8760/453.592/2000</f>
        <v>1.4174854552863367</v>
      </c>
      <c r="D35" t="s">
        <v>0</v>
      </c>
      <c r="G35" t="s">
        <v>2029</v>
      </c>
      <c r="I35" s="45">
        <v>177000</v>
      </c>
      <c r="J35" s="8">
        <f>I35*0.3048*0.3048</f>
        <v>16443.838080000001</v>
      </c>
      <c r="K35" t="s">
        <v>1990</v>
      </c>
      <c r="Q35" t="s">
        <v>2081</v>
      </c>
      <c r="S35" s="45">
        <v>35000</v>
      </c>
      <c r="T35" s="8">
        <f>S35*0.3048*0.3048</f>
        <v>3251.6064000000001</v>
      </c>
      <c r="U35" t="s">
        <v>1990</v>
      </c>
    </row>
    <row r="36" spans="1:40" x14ac:dyDescent="0.25">
      <c r="G36" t="s">
        <v>1993</v>
      </c>
      <c r="J36">
        <f>J34*J35</f>
        <v>22.81804419108504</v>
      </c>
      <c r="K36" t="s">
        <v>91</v>
      </c>
      <c r="Q36" t="s">
        <v>1993</v>
      </c>
      <c r="T36">
        <f>T34*T35</f>
        <v>4.0853516307692317</v>
      </c>
      <c r="U36" t="s">
        <v>91</v>
      </c>
    </row>
    <row r="37" spans="1:40" x14ac:dyDescent="0.25">
      <c r="A37" t="s">
        <v>1967</v>
      </c>
    </row>
    <row r="39" spans="1:40" ht="75" x14ac:dyDescent="0.25">
      <c r="C39" t="s">
        <v>97</v>
      </c>
      <c r="D39" s="26" t="s">
        <v>102</v>
      </c>
      <c r="E39" s="26" t="s">
        <v>103</v>
      </c>
      <c r="F39" t="s">
        <v>106</v>
      </c>
      <c r="G39" t="s">
        <v>109</v>
      </c>
      <c r="H39" t="s">
        <v>118</v>
      </c>
      <c r="I39" s="26" t="s">
        <v>123</v>
      </c>
      <c r="J39" s="26" t="s">
        <v>124</v>
      </c>
      <c r="K39" s="26" t="s">
        <v>125</v>
      </c>
      <c r="L39" s="26" t="s">
        <v>126</v>
      </c>
      <c r="M39" s="26" t="s">
        <v>127</v>
      </c>
      <c r="O39" s="5" t="s">
        <v>1996</v>
      </c>
      <c r="P39" s="5" t="s">
        <v>10</v>
      </c>
      <c r="Q39" s="5" t="s">
        <v>11</v>
      </c>
      <c r="S39" s="5" t="s">
        <v>1965</v>
      </c>
      <c r="V39" t="s">
        <v>90</v>
      </c>
      <c r="W39" s="26" t="s">
        <v>1986</v>
      </c>
      <c r="X39" t="s">
        <v>89</v>
      </c>
      <c r="Y39" t="s">
        <v>118</v>
      </c>
    </row>
    <row r="40" spans="1:40" x14ac:dyDescent="0.25">
      <c r="A40" t="s">
        <v>93</v>
      </c>
      <c r="C40" t="s">
        <v>96</v>
      </c>
      <c r="D40" t="s">
        <v>96</v>
      </c>
      <c r="E40" t="s">
        <v>96</v>
      </c>
      <c r="F40" t="s">
        <v>96</v>
      </c>
      <c r="G40" t="s">
        <v>96</v>
      </c>
      <c r="H40" t="s">
        <v>96</v>
      </c>
      <c r="I40" t="s">
        <v>96</v>
      </c>
      <c r="J40" t="s">
        <v>96</v>
      </c>
      <c r="K40" t="s">
        <v>96</v>
      </c>
      <c r="L40" t="s">
        <v>96</v>
      </c>
      <c r="M40" t="s">
        <v>96</v>
      </c>
      <c r="S40" t="s">
        <v>1966</v>
      </c>
      <c r="V40" t="s">
        <v>0</v>
      </c>
      <c r="W40" t="s">
        <v>0</v>
      </c>
      <c r="X40" t="s">
        <v>0</v>
      </c>
      <c r="Y40" t="s">
        <v>0</v>
      </c>
    </row>
    <row r="41" spans="1:40" x14ac:dyDescent="0.25">
      <c r="A41" t="s">
        <v>762</v>
      </c>
      <c r="B41" t="s">
        <v>1968</v>
      </c>
      <c r="F41">
        <v>100</v>
      </c>
      <c r="M41">
        <v>21</v>
      </c>
      <c r="O41" t="str">
        <f>IF(ISERROR(VLOOKUP(A41,TAPList!B:F,1,FALSE)),"Not Found","Yes")</f>
        <v>Not Found</v>
      </c>
      <c r="P41" t="str">
        <f>IFERROR(VLOOKUP($A41,HAPList!$A:$E,4,FALSE),"Not Found")</f>
        <v>Yes</v>
      </c>
      <c r="Q41" t="str">
        <f>IFERROR(VLOOKUP($A41,HAPList!$A:$E,5,FALSE),"Not Found")</f>
        <v>Yes</v>
      </c>
      <c r="S41" t="str">
        <f>IFERROR(VLOOKUP($A41,TAPList!$B:$G,4,FALSE),"Not Found")</f>
        <v>Not Found</v>
      </c>
      <c r="T41" t="str">
        <f>IFERROR(VLOOKUP($A41,TAPList!$B:$G,2,FALSE),"Not Found")</f>
        <v>Not Found</v>
      </c>
      <c r="V41">
        <f t="shared" ref="V41:V44" si="12">IFERROR($V$1*MAX(C41:E41)/1000000*$C$33*3600*8760/453.592/2000,0)</f>
        <v>0</v>
      </c>
      <c r="W41">
        <f t="shared" ref="W41:W44" si="13">$W$1*MAX(F41:G41)/1000000*$C$33*3600*8760/453.592/2000</f>
        <v>7.0874272764316843E-4</v>
      </c>
      <c r="X41">
        <f t="shared" ref="X41:X44" si="14">IFERROR($X$1*MAX(I41:M41)/1000000*$J$36*3600*8760/453.592/2000,0)</f>
        <v>1.3492547493989185E-2</v>
      </c>
      <c r="Y41">
        <f>H41/1000000*$T$36*3600*8760/453.592/2000</f>
        <v>0</v>
      </c>
      <c r="Z41">
        <f>SUM(V41:Y41)*30000/38000</f>
        <v>1.1211544911815016E-2</v>
      </c>
      <c r="AA41">
        <f>SUM(V41:Y41)*75000/38000</f>
        <v>2.8028862279537537E-2</v>
      </c>
      <c r="AB41">
        <f>SUM(V41:Y41)</f>
        <v>1.4201290221632353E-2</v>
      </c>
      <c r="AC41" t="str">
        <f>IF(T41="24-hr",AB41*2000/365,IF(T41="year",AB41*2000,"Not Found"))</f>
        <v>Not Found</v>
      </c>
      <c r="AF41" t="str">
        <f>IFERROR($AC41*AF$3/$AB$3,"Not Found")</f>
        <v>Not Found</v>
      </c>
      <c r="AI41" t="str">
        <f>IFERROR($AC41*AI$3/$AB$3,"Not Found")</f>
        <v>Not Found</v>
      </c>
      <c r="AK41" t="str">
        <f t="shared" si="10"/>
        <v>No</v>
      </c>
      <c r="AM41">
        <f t="shared" ref="AM41:AN44" si="15">IF($P41="Yes",$AB41*AM$3/$AB$3,"")</f>
        <v>1.1211544911815016E-2</v>
      </c>
      <c r="AN41">
        <f t="shared" si="15"/>
        <v>2.8028862279537537E-2</v>
      </c>
    </row>
    <row r="42" spans="1:40" x14ac:dyDescent="0.25">
      <c r="A42" t="s">
        <v>975</v>
      </c>
      <c r="B42" t="s">
        <v>1972</v>
      </c>
      <c r="L42">
        <v>22</v>
      </c>
      <c r="M42">
        <v>51</v>
      </c>
      <c r="O42" t="str">
        <f>IF(ISERROR(VLOOKUP(A42,TAPList!B:F,1,FALSE)),"Not Found","Yes")</f>
        <v>Not Found</v>
      </c>
      <c r="P42" t="str">
        <f>IFERROR(VLOOKUP($A42,HAPList!$A:$E,4,FALSE),"Not Found")</f>
        <v>No</v>
      </c>
      <c r="Q42" t="str">
        <f>IFERROR(VLOOKUP($A42,HAPList!$A:$E,5,FALSE),"Not Found")</f>
        <v>Yes</v>
      </c>
      <c r="S42" t="str">
        <f>IFERROR(VLOOKUP($A42,TAPList!$B:$G,4,FALSE),"Not Found")</f>
        <v>Not Found</v>
      </c>
      <c r="T42" t="str">
        <f>IFERROR(VLOOKUP($A42,TAPList!$B:$G,2,FALSE),"Not Found")</f>
        <v>Not Found</v>
      </c>
      <c r="V42">
        <f t="shared" si="12"/>
        <v>0</v>
      </c>
      <c r="W42">
        <f t="shared" si="13"/>
        <v>0</v>
      </c>
      <c r="X42">
        <f t="shared" si="14"/>
        <v>3.2767615342545166E-2</v>
      </c>
      <c r="Y42">
        <f>H42/1000000*$T$36*3600*8760/453.592/2000</f>
        <v>0</v>
      </c>
      <c r="Z42">
        <f>IF(ISNUMBER(S42),1,0)</f>
        <v>0</v>
      </c>
      <c r="AA42">
        <f>IF(P42="Yes",1,0)</f>
        <v>0</v>
      </c>
      <c r="AB42">
        <f>SUM(V42:Y42)</f>
        <v>3.2767615342545166E-2</v>
      </c>
      <c r="AC42" t="str">
        <f>IF(T42="24-hr",AB42*2000/365,IF(T42="year",AB42*2000,"Not Found"))</f>
        <v>Not Found</v>
      </c>
      <c r="AF42" t="str">
        <f>IFERROR($AC42*AF$3/$AB$3,"Not Found")</f>
        <v>Not Found</v>
      </c>
      <c r="AI42" t="str">
        <f>IFERROR($AC42*AI$3/$AB$3,"Not Found")</f>
        <v>Not Found</v>
      </c>
      <c r="AK42" t="str">
        <f t="shared" si="10"/>
        <v>No</v>
      </c>
      <c r="AM42" t="str">
        <f t="shared" si="15"/>
        <v/>
      </c>
      <c r="AN42" t="str">
        <f t="shared" si="15"/>
        <v/>
      </c>
    </row>
    <row r="43" spans="1:40" x14ac:dyDescent="0.25">
      <c r="A43" t="s">
        <v>1969</v>
      </c>
      <c r="B43" t="s">
        <v>1970</v>
      </c>
      <c r="F43">
        <v>16000</v>
      </c>
      <c r="G43">
        <v>34</v>
      </c>
      <c r="I43">
        <v>390</v>
      </c>
      <c r="K43">
        <v>850</v>
      </c>
      <c r="L43">
        <v>1300</v>
      </c>
      <c r="M43">
        <v>720</v>
      </c>
      <c r="O43" t="str">
        <f>IF(ISERROR(VLOOKUP(A43,TAPList!B:F,1,FALSE)),"Not Found","Yes")</f>
        <v>Not Found</v>
      </c>
      <c r="P43" t="str">
        <f>IFERROR(VLOOKUP($A43,HAPList!$A:$E,4,FALSE),"Not Found")</f>
        <v>Not Found</v>
      </c>
      <c r="Q43" t="str">
        <f>IFERROR(VLOOKUP($A43,HAPList!$A:$E,5,FALSE),"Not Found")</f>
        <v>Not Found</v>
      </c>
      <c r="S43" t="str">
        <f>IFERROR(VLOOKUP($A43,TAPList!$B:$G,4,FALSE),"Not Found")</f>
        <v>Not Found</v>
      </c>
      <c r="T43" t="str">
        <f>IFERROR(VLOOKUP($A43,TAPList!$B:$G,2,FALSE),"Not Found")</f>
        <v>Not Found</v>
      </c>
      <c r="V43">
        <f t="shared" si="12"/>
        <v>0</v>
      </c>
      <c r="W43">
        <f t="shared" si="13"/>
        <v>0.11339883642290695</v>
      </c>
      <c r="X43">
        <f t="shared" si="14"/>
        <v>0.83525294010409235</v>
      </c>
      <c r="Y43">
        <f>H43/1000000*$T$36*3600*8760/453.592/2000</f>
        <v>0</v>
      </c>
      <c r="Z43">
        <f>IF(ISNUMBER(S43),1,0)</f>
        <v>0</v>
      </c>
      <c r="AA43">
        <f>IF(P43="Yes",1,0)</f>
        <v>0</v>
      </c>
      <c r="AB43">
        <f>SUM(V43:Y43)</f>
        <v>0.94865177652699928</v>
      </c>
      <c r="AC43" t="str">
        <f>IF(T43="24-hr",AB43*2000/365,IF(T43="year",AB43*2000,"Not Found"))</f>
        <v>Not Found</v>
      </c>
      <c r="AF43" t="str">
        <f>IFERROR($AC43*AF$3/$AB$3,"Not Found")</f>
        <v>Not Found</v>
      </c>
      <c r="AI43" t="str">
        <f>IFERROR($AC43*AI$3/$AB$3,"Not Found")</f>
        <v>Not Found</v>
      </c>
      <c r="AK43" t="str">
        <f t="shared" si="10"/>
        <v>No</v>
      </c>
      <c r="AM43" t="str">
        <f t="shared" si="15"/>
        <v/>
      </c>
      <c r="AN43" t="str">
        <f t="shared" si="15"/>
        <v/>
      </c>
    </row>
    <row r="44" spans="1:40" x14ac:dyDescent="0.25">
      <c r="A44" t="s">
        <v>63</v>
      </c>
      <c r="B44" t="s">
        <v>1971</v>
      </c>
      <c r="F44">
        <v>28</v>
      </c>
      <c r="K44">
        <v>41</v>
      </c>
      <c r="L44">
        <v>34</v>
      </c>
      <c r="O44" t="str">
        <f>IF(ISERROR(VLOOKUP(A44,TAPList!B:F,1,FALSE)),"Not Found","Yes")</f>
        <v>Yes</v>
      </c>
      <c r="P44" t="str">
        <f>IFERROR(VLOOKUP($A44,HAPList!$A:$E,4,FALSE),"Not Found")</f>
        <v>Yes</v>
      </c>
      <c r="Q44" t="str">
        <f>IFERROR(VLOOKUP($A44,HAPList!$A:$E,5,FALSE),"Not Found")</f>
        <v>No</v>
      </c>
      <c r="S44">
        <f>IFERROR(VLOOKUP($A44,TAPList!$B:$G,4,FALSE),"Not Found")</f>
        <v>105</v>
      </c>
      <c r="T44" t="str">
        <f>IFERROR(VLOOKUP($A44,TAPList!$B:$G,2,FALSE),"Not Found")</f>
        <v>24-hr</v>
      </c>
      <c r="V44">
        <f t="shared" si="12"/>
        <v>0</v>
      </c>
      <c r="W44">
        <f t="shared" si="13"/>
        <v>1.9844796374008717E-4</v>
      </c>
      <c r="X44">
        <f t="shared" si="14"/>
        <v>2.6342592726359835E-2</v>
      </c>
      <c r="Y44">
        <f>H44/1000000*$T$36*3600*8760/453.592/2000</f>
        <v>0</v>
      </c>
      <c r="Z44">
        <f>SUM(V44:Y44)*30000/38000</f>
        <v>2.0953453176394677E-2</v>
      </c>
      <c r="AA44">
        <f>SUM(V44:Y44)*75000/38000</f>
        <v>5.2383632940986691E-2</v>
      </c>
      <c r="AB44">
        <f>SUM(V44:Y44)</f>
        <v>2.6541040690099924E-2</v>
      </c>
      <c r="AC44">
        <f>IF(T44="24-hr",AB44*2000/365,IF(T44="year",AB44*2000,"Not Found"))</f>
        <v>0.14543035994575301</v>
      </c>
      <c r="AF44">
        <f>IFERROR($AC44*AF$3/$AB$3,"Not Found")</f>
        <v>0.1148134420624366</v>
      </c>
      <c r="AI44">
        <f>IFERROR($AC44*AI$3/$AB$3,"Not Found")</f>
        <v>0.28703360515609144</v>
      </c>
      <c r="AK44" t="str">
        <f t="shared" si="10"/>
        <v>No</v>
      </c>
      <c r="AM44">
        <f t="shared" si="15"/>
        <v>2.0953453176394677E-2</v>
      </c>
      <c r="AN44">
        <f t="shared" si="15"/>
        <v>5.2383632940986691E-2</v>
      </c>
    </row>
    <row r="47" spans="1:40" x14ac:dyDescent="0.25">
      <c r="A47" t="s">
        <v>1973</v>
      </c>
    </row>
    <row r="49" spans="1:63" ht="75" x14ac:dyDescent="0.25">
      <c r="C49" t="s">
        <v>97</v>
      </c>
      <c r="D49" s="26" t="s">
        <v>102</v>
      </c>
      <c r="E49" s="26" t="s">
        <v>103</v>
      </c>
      <c r="F49" t="s">
        <v>106</v>
      </c>
      <c r="G49" t="s">
        <v>109</v>
      </c>
      <c r="H49" t="s">
        <v>118</v>
      </c>
      <c r="I49" s="26" t="s">
        <v>123</v>
      </c>
      <c r="J49" s="26" t="s">
        <v>124</v>
      </c>
      <c r="K49" s="26" t="s">
        <v>125</v>
      </c>
      <c r="L49" s="26" t="s">
        <v>126</v>
      </c>
      <c r="M49" s="26" t="s">
        <v>127</v>
      </c>
      <c r="O49" s="5" t="s">
        <v>1996</v>
      </c>
      <c r="P49" s="5" t="s">
        <v>10</v>
      </c>
      <c r="Q49" s="5" t="s">
        <v>11</v>
      </c>
      <c r="S49" s="5" t="s">
        <v>1965</v>
      </c>
      <c r="V49" t="s">
        <v>90</v>
      </c>
      <c r="W49" s="26" t="s">
        <v>1986</v>
      </c>
      <c r="X49" t="s">
        <v>89</v>
      </c>
      <c r="Y49" t="s">
        <v>118</v>
      </c>
      <c r="AQ49" s="31"/>
      <c r="AR49" s="31"/>
      <c r="AS49" s="31"/>
      <c r="AT49" s="31"/>
      <c r="AU49" s="31"/>
      <c r="AV49" s="31"/>
      <c r="AW49" s="31"/>
      <c r="AX49" s="31"/>
      <c r="AY49" s="31"/>
      <c r="AZ49" s="31"/>
      <c r="BA49" s="31"/>
    </row>
    <row r="50" spans="1:63" x14ac:dyDescent="0.25">
      <c r="A50" t="s">
        <v>93</v>
      </c>
      <c r="C50" t="s">
        <v>96</v>
      </c>
      <c r="D50" t="s">
        <v>96</v>
      </c>
      <c r="E50" t="s">
        <v>96</v>
      </c>
      <c r="F50" t="s">
        <v>96</v>
      </c>
      <c r="G50" t="s">
        <v>96</v>
      </c>
      <c r="H50" t="s">
        <v>96</v>
      </c>
      <c r="I50" t="s">
        <v>96</v>
      </c>
      <c r="J50" t="s">
        <v>96</v>
      </c>
      <c r="K50" t="s">
        <v>96</v>
      </c>
      <c r="L50" t="s">
        <v>96</v>
      </c>
      <c r="M50" t="s">
        <v>96</v>
      </c>
      <c r="S50" t="s">
        <v>1966</v>
      </c>
      <c r="V50" t="s">
        <v>0</v>
      </c>
      <c r="W50" t="s">
        <v>0</v>
      </c>
      <c r="X50" t="s">
        <v>0</v>
      </c>
      <c r="Y50" t="s">
        <v>0</v>
      </c>
      <c r="AQ50" s="31"/>
      <c r="AR50" s="31"/>
      <c r="AS50" s="31"/>
      <c r="AT50" s="31"/>
      <c r="AU50" s="31"/>
      <c r="AV50" s="31"/>
      <c r="AW50" s="31"/>
      <c r="AX50" s="31"/>
      <c r="AY50" s="31"/>
      <c r="AZ50" s="31"/>
      <c r="BA50" s="31"/>
    </row>
    <row r="51" spans="1:63" x14ac:dyDescent="0.25">
      <c r="A51" s="25" t="s">
        <v>65</v>
      </c>
      <c r="B51" s="25" t="s">
        <v>52</v>
      </c>
      <c r="C51" s="25"/>
      <c r="D51" s="25"/>
      <c r="E51" s="25"/>
      <c r="F51" s="25"/>
      <c r="G51" s="25"/>
      <c r="H51" s="25"/>
      <c r="I51" s="25">
        <v>9.6</v>
      </c>
      <c r="J51" s="25"/>
      <c r="K51" s="25"/>
      <c r="L51" s="25"/>
      <c r="M51" s="25">
        <v>66</v>
      </c>
      <c r="N51" s="25"/>
      <c r="O51" s="25" t="str">
        <f>IF(ISERROR(VLOOKUP(A51,TAPList!B:F,1,FALSE)),"Not Found","Yes")</f>
        <v>Yes</v>
      </c>
      <c r="P51" s="25" t="str">
        <f>IFERROR(VLOOKUP($A51,HAPList!$A:$E,4,FALSE),"Not Found")</f>
        <v>Yes</v>
      </c>
      <c r="Q51" s="25" t="str">
        <f>IFERROR(VLOOKUP($A51,HAPList!$A:$E,5,FALSE),"Not Found")</f>
        <v>Yes</v>
      </c>
      <c r="R51" s="25"/>
      <c r="S51" s="25">
        <f>IFERROR(VLOOKUP($A51,TAPList!$B:$G,4,FALSE),"Not Found")</f>
        <v>32</v>
      </c>
      <c r="T51" s="25" t="str">
        <f>IFERROR(VLOOKUP($A51,TAPList!$B:$G,2,FALSE),"Not Found")</f>
        <v>year</v>
      </c>
      <c r="U51" s="25"/>
      <c r="V51">
        <f t="shared" ref="V51:V60" si="16">IFERROR($V$1*MAX(C51:E51)/1000000*$C$33*3600*8760/453.592/2000,0)</f>
        <v>0</v>
      </c>
      <c r="W51">
        <f t="shared" ref="W51:W60" si="17">$W$1*MAX(F51:G51)/1000000*$C$33*3600*8760/453.592/2000</f>
        <v>0</v>
      </c>
      <c r="X51">
        <f t="shared" ref="X51:X60" si="18">IFERROR($X$1*MAX(I51:M51)/1000000*$J$36*3600*8760/453.592/2000,0)</f>
        <v>4.2405149266823143E-2</v>
      </c>
      <c r="Y51" s="25">
        <f t="shared" ref="Y51:Y60" si="19">H51/1000000*$T$36*3600*8760/453.592/2000</f>
        <v>0</v>
      </c>
      <c r="Z51" s="27">
        <f>SUM(V51:Y51)*30000/38000</f>
        <v>3.3477749421176164E-2</v>
      </c>
      <c r="AA51" s="27">
        <f>SUM(V51:Y51)*75000/38000</f>
        <v>8.3694373552940418E-2</v>
      </c>
      <c r="AB51">
        <f t="shared" ref="AB51:AB60" si="20">SUM(V51:Y51)</f>
        <v>4.2405149266823143E-2</v>
      </c>
      <c r="AC51" s="25">
        <f t="shared" ref="AC51:AC60" si="21">IF(T51="24-hr",AB51*2000/365,IF(T51="year",AB51*2000,"Not Found"))</f>
        <v>84.810298533646289</v>
      </c>
      <c r="AD51" s="25"/>
      <c r="AE51" s="25"/>
      <c r="AF51" s="25">
        <f t="shared" ref="AF51:AF60" si="22">IFERROR($AC51*AF$3/$AB$3,"Not Found")</f>
        <v>66.955498842352341</v>
      </c>
      <c r="AG51" s="25"/>
      <c r="AH51" s="25"/>
      <c r="AI51" s="25">
        <f t="shared" ref="AI51:AI60" si="23">IFERROR($AC51*AI$3/$AB$3,"Not Found")</f>
        <v>167.38874710588084</v>
      </c>
      <c r="AK51" t="str">
        <f t="shared" si="10"/>
        <v>Yes</v>
      </c>
      <c r="AM51">
        <f t="shared" ref="AM51:AN60" si="24">IF($P51="Yes",$AB51*AM$3/$AB$3,"")</f>
        <v>3.3477749421176164E-2</v>
      </c>
      <c r="AN51">
        <f t="shared" si="24"/>
        <v>8.3694373552940418E-2</v>
      </c>
      <c r="AQ51" s="31"/>
      <c r="AR51" s="31"/>
      <c r="AS51" s="31"/>
      <c r="AT51" s="31"/>
      <c r="AU51" s="31"/>
      <c r="AV51" s="31"/>
      <c r="AW51" s="31"/>
      <c r="AX51" s="31"/>
      <c r="AY51" s="31"/>
      <c r="AZ51" s="31"/>
      <c r="BA51" s="31"/>
    </row>
    <row r="52" spans="1:63" s="1" customFormat="1" x14ac:dyDescent="0.25">
      <c r="A52" s="1" t="s">
        <v>66</v>
      </c>
      <c r="B52" s="1" t="s">
        <v>53</v>
      </c>
      <c r="E52" s="1">
        <v>4</v>
      </c>
      <c r="F52" s="1">
        <v>21</v>
      </c>
      <c r="I52" s="1">
        <v>6.1</v>
      </c>
      <c r="K52" s="1">
        <v>3.8</v>
      </c>
      <c r="L52" s="1">
        <v>4.5999999999999996</v>
      </c>
      <c r="M52" s="1">
        <v>1100</v>
      </c>
      <c r="O52" s="1" t="str">
        <f>IF(ISERROR(VLOOKUP(A52,TAPList!B:F,1,FALSE)),"Not Found","Yes")</f>
        <v>Yes</v>
      </c>
      <c r="P52" s="1" t="str">
        <f>IFERROR(VLOOKUP($A52,HAPList!$A:$E,4,FALSE),"Not Found")</f>
        <v>Yes</v>
      </c>
      <c r="Q52" s="1" t="str">
        <f>IFERROR(VLOOKUP($A52,HAPList!$A:$E,5,FALSE),"Not Found")</f>
        <v>Yes</v>
      </c>
      <c r="S52" s="1">
        <f>IFERROR(VLOOKUP($A52,TAPList!$B:$G,4,FALSE),"Not Found")</f>
        <v>71</v>
      </c>
      <c r="T52" s="1" t="str">
        <f>IFERROR(VLOOKUP($A52,TAPList!$B:$G,2,FALSE),"Not Found")</f>
        <v>year</v>
      </c>
      <c r="V52">
        <f t="shared" si="16"/>
        <v>5.6699418211453453E-4</v>
      </c>
      <c r="W52">
        <f t="shared" si="17"/>
        <v>1.4883597280506539E-4</v>
      </c>
      <c r="X52">
        <f t="shared" si="18"/>
        <v>0.70675248778038591</v>
      </c>
      <c r="Y52" s="1">
        <f t="shared" si="19"/>
        <v>0</v>
      </c>
      <c r="Z52" s="28">
        <f>SUM(V52:Y52)*30000/38000</f>
        <v>0.55852761942260953</v>
      </c>
      <c r="AA52" s="28">
        <f>SUM(V52:Y52)*75000/38000</f>
        <v>1.396319048556524</v>
      </c>
      <c r="AB52" s="1">
        <f t="shared" si="20"/>
        <v>0.70746831793530551</v>
      </c>
      <c r="AC52" s="1">
        <f t="shared" si="21"/>
        <v>1414.9366358706111</v>
      </c>
      <c r="AF52" s="1">
        <f t="shared" si="22"/>
        <v>1117.0552388452193</v>
      </c>
      <c r="AI52" s="1">
        <f t="shared" si="23"/>
        <v>2792.6380971130484</v>
      </c>
      <c r="AK52" t="str">
        <f t="shared" si="10"/>
        <v>Yes</v>
      </c>
      <c r="AM52" s="1">
        <f t="shared" si="24"/>
        <v>0.55852761942260953</v>
      </c>
      <c r="AN52" s="1">
        <f t="shared" si="24"/>
        <v>1.396319048556524</v>
      </c>
      <c r="AQ52" s="33"/>
      <c r="AR52" s="33"/>
      <c r="AS52" s="33"/>
      <c r="AT52" s="33"/>
      <c r="AU52" s="33"/>
      <c r="AV52" s="33"/>
      <c r="AW52" s="33"/>
      <c r="AX52" s="33"/>
      <c r="AY52" s="33"/>
      <c r="AZ52" s="33"/>
      <c r="BA52" s="33"/>
    </row>
    <row r="53" spans="1:63" x14ac:dyDescent="0.25">
      <c r="A53" t="s">
        <v>23</v>
      </c>
      <c r="B53" t="s">
        <v>24</v>
      </c>
      <c r="M53">
        <v>230</v>
      </c>
      <c r="O53" t="str">
        <f>IF(ISERROR(VLOOKUP(A53,TAPList!B:F,1,FALSE)),"Not Found","Yes")</f>
        <v>Not Found</v>
      </c>
      <c r="P53" t="str">
        <f>IFERROR(VLOOKUP($A53,HAPList!$A:$E,4,FALSE),"Not Found")</f>
        <v>Yes</v>
      </c>
      <c r="Q53" t="str">
        <f>IFERROR(VLOOKUP($A53,HAPList!$A:$E,5,FALSE),"Not Found")</f>
        <v>Yes</v>
      </c>
      <c r="S53" t="str">
        <f>IFERROR(VLOOKUP($A53,TAPList!$B:$G,4,FALSE),"Not Found")</f>
        <v>Not Found</v>
      </c>
      <c r="T53" t="str">
        <f>IFERROR(VLOOKUP($A53,TAPList!$B:$G,2,FALSE),"Not Found")</f>
        <v>Not Found</v>
      </c>
      <c r="V53">
        <f t="shared" si="16"/>
        <v>0</v>
      </c>
      <c r="W53">
        <f t="shared" si="17"/>
        <v>0</v>
      </c>
      <c r="X53">
        <f t="shared" si="18"/>
        <v>0.1477755201722625</v>
      </c>
      <c r="Y53">
        <f t="shared" si="19"/>
        <v>0</v>
      </c>
      <c r="Z53" s="27">
        <f>SUM(V53:Y53)*30000/38000</f>
        <v>0.11666488434652303</v>
      </c>
      <c r="AA53" s="27">
        <f>SUM(V53:Y53)*75000/38000</f>
        <v>0.29166221086630756</v>
      </c>
      <c r="AB53">
        <f t="shared" si="20"/>
        <v>0.1477755201722625</v>
      </c>
      <c r="AC53" t="str">
        <f t="shared" si="21"/>
        <v>Not Found</v>
      </c>
      <c r="AF53" t="str">
        <f t="shared" si="22"/>
        <v>Not Found</v>
      </c>
      <c r="AI53" t="str">
        <f t="shared" si="23"/>
        <v>Not Found</v>
      </c>
      <c r="AK53" t="str">
        <f t="shared" si="10"/>
        <v>No</v>
      </c>
      <c r="AM53">
        <f t="shared" si="24"/>
        <v>0.11666488434652303</v>
      </c>
      <c r="AN53">
        <f t="shared" si="24"/>
        <v>0.29166221086630756</v>
      </c>
      <c r="AQ53" s="31"/>
      <c r="AR53" s="31"/>
      <c r="AS53" s="31"/>
      <c r="AT53" s="31"/>
      <c r="AU53" s="31"/>
      <c r="AV53" s="31"/>
      <c r="AW53" s="31"/>
      <c r="AX53" s="31"/>
      <c r="AY53" s="31"/>
      <c r="AZ53" s="31"/>
      <c r="BA53" s="31"/>
    </row>
    <row r="54" spans="1:63" x14ac:dyDescent="0.25">
      <c r="A54" t="s">
        <v>25</v>
      </c>
      <c r="B54" t="s">
        <v>26</v>
      </c>
      <c r="M54">
        <v>220</v>
      </c>
      <c r="O54" t="str">
        <f>IF(ISERROR(VLOOKUP(A54,TAPList!B:F,1,FALSE)),"Not Found","Yes")</f>
        <v>Not Found</v>
      </c>
      <c r="P54" t="str">
        <f>IFERROR(VLOOKUP($A54,HAPList!$A:$E,4,FALSE),"Not Found")</f>
        <v>Not Found</v>
      </c>
      <c r="Q54" t="str">
        <f>IFERROR(VLOOKUP($A54,HAPList!$A:$E,5,FALSE),"Not Found")</f>
        <v>Not Found</v>
      </c>
      <c r="S54" t="str">
        <f>IFERROR(VLOOKUP($A54,TAPList!$B:$G,4,FALSE),"Not Found")</f>
        <v>Not Found</v>
      </c>
      <c r="T54" t="str">
        <f>IFERROR(VLOOKUP($A54,TAPList!$B:$G,2,FALSE),"Not Found")</f>
        <v>Not Found</v>
      </c>
      <c r="V54">
        <f t="shared" si="16"/>
        <v>0</v>
      </c>
      <c r="W54">
        <f t="shared" si="17"/>
        <v>0</v>
      </c>
      <c r="X54">
        <f t="shared" si="18"/>
        <v>0.14135049755607715</v>
      </c>
      <c r="Y54">
        <f t="shared" si="19"/>
        <v>0</v>
      </c>
      <c r="Z54">
        <f t="shared" ref="Z54:Z60" si="25">IF(ISNUMBER(S54),1,0)</f>
        <v>0</v>
      </c>
      <c r="AA54">
        <f t="shared" ref="AA54:AA60" si="26">IF(P54="Yes",1,0)</f>
        <v>0</v>
      </c>
      <c r="AB54">
        <f t="shared" si="20"/>
        <v>0.14135049755607715</v>
      </c>
      <c r="AC54" t="str">
        <f t="shared" si="21"/>
        <v>Not Found</v>
      </c>
      <c r="AF54" t="str">
        <f t="shared" si="22"/>
        <v>Not Found</v>
      </c>
      <c r="AI54" t="str">
        <f t="shared" si="23"/>
        <v>Not Found</v>
      </c>
      <c r="AK54" t="str">
        <f t="shared" si="10"/>
        <v>No</v>
      </c>
      <c r="AM54" t="str">
        <f t="shared" si="24"/>
        <v/>
      </c>
      <c r="AN54" t="str">
        <f t="shared" si="24"/>
        <v/>
      </c>
      <c r="AQ54" s="31"/>
      <c r="AR54" s="31"/>
      <c r="AS54" s="31"/>
      <c r="AT54" s="31"/>
      <c r="AU54" s="31"/>
      <c r="AV54" s="31"/>
      <c r="AW54" s="31"/>
      <c r="AX54" s="31"/>
      <c r="AY54" s="31"/>
      <c r="AZ54" s="31"/>
      <c r="BA54" s="31"/>
    </row>
    <row r="55" spans="1:63" x14ac:dyDescent="0.25">
      <c r="A55" t="s">
        <v>1974</v>
      </c>
      <c r="B55" t="s">
        <v>1975</v>
      </c>
      <c r="I55">
        <v>4.8</v>
      </c>
      <c r="M55">
        <v>250</v>
      </c>
      <c r="O55" t="str">
        <f>IF(ISERROR(VLOOKUP(A55,TAPList!B:F,1,FALSE)),"Not Found","Yes")</f>
        <v>Not Found</v>
      </c>
      <c r="P55" t="str">
        <f>IFERROR(VLOOKUP($A55,HAPList!$A:$E,4,FALSE),"Not Found")</f>
        <v>Not Found</v>
      </c>
      <c r="Q55" t="str">
        <f>IFERROR(VLOOKUP($A55,HAPList!$A:$E,5,FALSE),"Not Found")</f>
        <v>Not Found</v>
      </c>
      <c r="S55" t="str">
        <f>IFERROR(VLOOKUP($A55,TAPList!$B:$G,4,FALSE),"Not Found")</f>
        <v>Not Found</v>
      </c>
      <c r="T55" t="str">
        <f>IFERROR(VLOOKUP($A55,TAPList!$B:$G,2,FALSE),"Not Found")</f>
        <v>Not Found</v>
      </c>
      <c r="V55">
        <f t="shared" si="16"/>
        <v>0</v>
      </c>
      <c r="W55">
        <f t="shared" si="17"/>
        <v>0</v>
      </c>
      <c r="X55">
        <f t="shared" si="18"/>
        <v>0.16062556540463316</v>
      </c>
      <c r="Y55">
        <f t="shared" si="19"/>
        <v>0</v>
      </c>
      <c r="Z55">
        <f t="shared" si="25"/>
        <v>0</v>
      </c>
      <c r="AA55">
        <f t="shared" si="26"/>
        <v>0</v>
      </c>
      <c r="AB55">
        <f t="shared" si="20"/>
        <v>0.16062556540463316</v>
      </c>
      <c r="AC55" t="str">
        <f t="shared" si="21"/>
        <v>Not Found</v>
      </c>
      <c r="AF55" t="str">
        <f t="shared" si="22"/>
        <v>Not Found</v>
      </c>
      <c r="AI55" t="str">
        <f t="shared" si="23"/>
        <v>Not Found</v>
      </c>
      <c r="AK55" t="str">
        <f t="shared" si="10"/>
        <v>No</v>
      </c>
      <c r="AM55" t="str">
        <f t="shared" si="24"/>
        <v/>
      </c>
      <c r="AN55" t="str">
        <f t="shared" si="24"/>
        <v/>
      </c>
      <c r="AQ55" s="31"/>
      <c r="AR55" s="31"/>
      <c r="AS55" s="31"/>
      <c r="AT55" s="31"/>
      <c r="AU55" s="31"/>
      <c r="AV55" s="31"/>
      <c r="AW55" s="31"/>
      <c r="AX55" s="31"/>
      <c r="AY55" s="31"/>
      <c r="AZ55" s="31"/>
      <c r="BA55" s="31"/>
    </row>
    <row r="56" spans="1:63" x14ac:dyDescent="0.25">
      <c r="A56" t="s">
        <v>1978</v>
      </c>
      <c r="B56" t="s">
        <v>1981</v>
      </c>
      <c r="M56">
        <v>260</v>
      </c>
      <c r="O56" t="str">
        <f>IF(ISERROR(VLOOKUP(A56,TAPList!B:F,1,FALSE)),"Not Found","Yes")</f>
        <v>Not Found</v>
      </c>
      <c r="P56" t="str">
        <f>IFERROR(VLOOKUP($A56,HAPList!$A:$E,4,FALSE),"Not Found")</f>
        <v>Not Found</v>
      </c>
      <c r="Q56" t="str">
        <f>IFERROR(VLOOKUP($A56,HAPList!$A:$E,5,FALSE),"Not Found")</f>
        <v>Not Found</v>
      </c>
      <c r="S56" t="str">
        <f>IFERROR(VLOOKUP($A56,TAPList!$B:$G,4,FALSE),"Not Found")</f>
        <v>Not Found</v>
      </c>
      <c r="T56" t="str">
        <f>IFERROR(VLOOKUP($A56,TAPList!$B:$G,2,FALSE),"Not Found")</f>
        <v>Not Found</v>
      </c>
      <c r="V56">
        <f t="shared" si="16"/>
        <v>0</v>
      </c>
      <c r="W56">
        <f t="shared" si="17"/>
        <v>0</v>
      </c>
      <c r="X56">
        <f t="shared" si="18"/>
        <v>0.16705058802081849</v>
      </c>
      <c r="Y56">
        <f t="shared" si="19"/>
        <v>0</v>
      </c>
      <c r="Z56">
        <f t="shared" si="25"/>
        <v>0</v>
      </c>
      <c r="AA56">
        <f t="shared" si="26"/>
        <v>0</v>
      </c>
      <c r="AB56">
        <f t="shared" si="20"/>
        <v>0.16705058802081849</v>
      </c>
      <c r="AC56" t="str">
        <f t="shared" si="21"/>
        <v>Not Found</v>
      </c>
      <c r="AF56" t="str">
        <f t="shared" si="22"/>
        <v>Not Found</v>
      </c>
      <c r="AI56" t="str">
        <f t="shared" si="23"/>
        <v>Not Found</v>
      </c>
      <c r="AK56" t="str">
        <f t="shared" si="10"/>
        <v>No</v>
      </c>
      <c r="AM56" t="str">
        <f t="shared" si="24"/>
        <v/>
      </c>
      <c r="AN56" t="str">
        <f t="shared" si="24"/>
        <v/>
      </c>
      <c r="AQ56" s="31"/>
      <c r="AR56" s="31"/>
      <c r="AS56" s="31"/>
      <c r="AT56" s="31"/>
      <c r="AU56" s="31"/>
      <c r="AV56" s="31"/>
      <c r="AW56" s="31"/>
      <c r="AX56" s="31"/>
      <c r="AY56" s="31"/>
      <c r="AZ56" s="31"/>
      <c r="BA56" s="31"/>
    </row>
    <row r="57" spans="1:63" x14ac:dyDescent="0.25">
      <c r="A57" t="s">
        <v>17</v>
      </c>
      <c r="B57" t="s">
        <v>1982</v>
      </c>
      <c r="M57">
        <v>6.6</v>
      </c>
      <c r="O57" t="str">
        <f>IF(ISERROR(VLOOKUP(A57,TAPList!B:F,1,FALSE)),"Not Found","Yes")</f>
        <v>Not Found</v>
      </c>
      <c r="P57" t="str">
        <f>IFERROR(VLOOKUP($A57,HAPList!$A:$E,4,FALSE),"Not Found")</f>
        <v>No</v>
      </c>
      <c r="Q57" t="str">
        <f>IFERROR(VLOOKUP($A57,HAPList!$A:$E,5,FALSE),"Not Found")</f>
        <v>Yes</v>
      </c>
      <c r="S57" t="str">
        <f>IFERROR(VLOOKUP($A57,TAPList!$B:$G,4,FALSE),"Not Found")</f>
        <v>Not Found</v>
      </c>
      <c r="T57" t="str">
        <f>IFERROR(VLOOKUP($A57,TAPList!$B:$G,2,FALSE),"Not Found")</f>
        <v>Not Found</v>
      </c>
      <c r="V57">
        <f t="shared" si="16"/>
        <v>0</v>
      </c>
      <c r="W57">
        <f t="shared" si="17"/>
        <v>0</v>
      </c>
      <c r="X57">
        <f t="shared" si="18"/>
        <v>4.240514926682315E-3</v>
      </c>
      <c r="Y57">
        <f t="shared" si="19"/>
        <v>0</v>
      </c>
      <c r="Z57">
        <f t="shared" si="25"/>
        <v>0</v>
      </c>
      <c r="AA57">
        <f t="shared" si="26"/>
        <v>0</v>
      </c>
      <c r="AB57">
        <f t="shared" si="20"/>
        <v>4.240514926682315E-3</v>
      </c>
      <c r="AC57" t="str">
        <f t="shared" si="21"/>
        <v>Not Found</v>
      </c>
      <c r="AF57" t="str">
        <f t="shared" si="22"/>
        <v>Not Found</v>
      </c>
      <c r="AI57" t="str">
        <f t="shared" si="23"/>
        <v>Not Found</v>
      </c>
      <c r="AK57" t="str">
        <f t="shared" si="10"/>
        <v>No</v>
      </c>
      <c r="AM57" t="str">
        <f t="shared" si="24"/>
        <v/>
      </c>
      <c r="AN57" t="str">
        <f t="shared" si="24"/>
        <v/>
      </c>
      <c r="AQ57" s="31"/>
      <c r="AR57" s="31"/>
      <c r="AS57" s="31"/>
      <c r="AT57" s="31"/>
      <c r="AU57" s="31"/>
      <c r="AV57" s="31"/>
      <c r="AW57" s="31"/>
      <c r="AX57" s="31"/>
      <c r="AY57" s="31"/>
      <c r="AZ57" s="31"/>
      <c r="BA57" s="31"/>
    </row>
    <row r="58" spans="1:63" x14ac:dyDescent="0.25">
      <c r="A58" t="s">
        <v>1979</v>
      </c>
      <c r="B58" t="s">
        <v>1983</v>
      </c>
      <c r="M58">
        <v>13</v>
      </c>
      <c r="O58" t="str">
        <f>IF(ISERROR(VLOOKUP(A58,TAPList!B:F,1,FALSE)),"Not Found","Yes")</f>
        <v>Not Found</v>
      </c>
      <c r="P58" t="str">
        <f>IFERROR(VLOOKUP($A58,HAPList!$A:$E,4,FALSE),"Not Found")</f>
        <v>Not Found</v>
      </c>
      <c r="Q58" t="str">
        <f>IFERROR(VLOOKUP($A58,HAPList!$A:$E,5,FALSE),"Not Found")</f>
        <v>Not Found</v>
      </c>
      <c r="S58" t="str">
        <f>IFERROR(VLOOKUP($A58,TAPList!$B:$G,4,FALSE),"Not Found")</f>
        <v>Not Found</v>
      </c>
      <c r="T58" t="str">
        <f>IFERROR(VLOOKUP($A58,TAPList!$B:$G,2,FALSE),"Not Found")</f>
        <v>Not Found</v>
      </c>
      <c r="V58">
        <f t="shared" si="16"/>
        <v>0</v>
      </c>
      <c r="W58">
        <f t="shared" si="17"/>
        <v>0</v>
      </c>
      <c r="X58">
        <f t="shared" si="18"/>
        <v>8.3525294010409253E-3</v>
      </c>
      <c r="Y58">
        <f t="shared" si="19"/>
        <v>0</v>
      </c>
      <c r="Z58">
        <f t="shared" si="25"/>
        <v>0</v>
      </c>
      <c r="AA58">
        <f t="shared" si="26"/>
        <v>0</v>
      </c>
      <c r="AB58">
        <f t="shared" si="20"/>
        <v>8.3525294010409253E-3</v>
      </c>
      <c r="AC58" t="str">
        <f t="shared" si="21"/>
        <v>Not Found</v>
      </c>
      <c r="AF58" t="str">
        <f t="shared" si="22"/>
        <v>Not Found</v>
      </c>
      <c r="AI58" t="str">
        <f t="shared" si="23"/>
        <v>Not Found</v>
      </c>
      <c r="AK58" t="str">
        <f t="shared" si="10"/>
        <v>No</v>
      </c>
      <c r="AM58" t="str">
        <f t="shared" si="24"/>
        <v/>
      </c>
      <c r="AN58" t="str">
        <f t="shared" si="24"/>
        <v/>
      </c>
      <c r="AQ58" s="31"/>
      <c r="AR58" s="31"/>
      <c r="AS58" s="31"/>
      <c r="AT58" s="31"/>
      <c r="AU58" s="31"/>
      <c r="AV58" s="31"/>
      <c r="AW58" s="31"/>
      <c r="AX58" s="31"/>
      <c r="AY58" s="31"/>
      <c r="AZ58" s="31"/>
      <c r="BA58" s="31"/>
    </row>
    <row r="59" spans="1:63" x14ac:dyDescent="0.25">
      <c r="A59" t="s">
        <v>1980</v>
      </c>
      <c r="B59" t="s">
        <v>1984</v>
      </c>
      <c r="M59">
        <v>23</v>
      </c>
      <c r="O59" t="str">
        <f>IF(ISERROR(VLOOKUP(A59,TAPList!B:F,1,FALSE)),"Not Found","Yes")</f>
        <v>Not Found</v>
      </c>
      <c r="P59" t="str">
        <f>IFERROR(VLOOKUP($A59,HAPList!$A:$E,4,FALSE),"Not Found")</f>
        <v>Not Found</v>
      </c>
      <c r="Q59" t="str">
        <f>IFERROR(VLOOKUP($A59,HAPList!$A:$E,5,FALSE),"Not Found")</f>
        <v>Not Found</v>
      </c>
      <c r="S59" t="str">
        <f>IFERROR(VLOOKUP($A59,TAPList!$B:$G,4,FALSE),"Not Found")</f>
        <v>Not Found</v>
      </c>
      <c r="T59" t="str">
        <f>IFERROR(VLOOKUP($A59,TAPList!$B:$G,2,FALSE),"Not Found")</f>
        <v>Not Found</v>
      </c>
      <c r="V59">
        <f t="shared" si="16"/>
        <v>0</v>
      </c>
      <c r="W59">
        <f t="shared" si="17"/>
        <v>0</v>
      </c>
      <c r="X59">
        <f t="shared" si="18"/>
        <v>1.4777552017226253E-2</v>
      </c>
      <c r="Y59">
        <f t="shared" si="19"/>
        <v>0</v>
      </c>
      <c r="Z59">
        <f t="shared" si="25"/>
        <v>0</v>
      </c>
      <c r="AA59">
        <f t="shared" si="26"/>
        <v>0</v>
      </c>
      <c r="AB59">
        <f t="shared" si="20"/>
        <v>1.4777552017226253E-2</v>
      </c>
      <c r="AC59" t="str">
        <f t="shared" si="21"/>
        <v>Not Found</v>
      </c>
      <c r="AF59" t="str">
        <f t="shared" si="22"/>
        <v>Not Found</v>
      </c>
      <c r="AI59" t="str">
        <f t="shared" si="23"/>
        <v>Not Found</v>
      </c>
      <c r="AK59" t="str">
        <f t="shared" si="10"/>
        <v>No</v>
      </c>
      <c r="AM59" t="str">
        <f t="shared" si="24"/>
        <v/>
      </c>
      <c r="AN59" t="str">
        <f t="shared" si="24"/>
        <v/>
      </c>
      <c r="AQ59" s="31"/>
      <c r="AR59" s="31"/>
      <c r="AS59" s="31"/>
      <c r="AT59" s="31"/>
      <c r="AU59" s="31"/>
      <c r="AV59" s="31"/>
      <c r="AW59" s="31"/>
      <c r="AX59" s="31"/>
      <c r="AY59" s="31"/>
      <c r="AZ59" s="31"/>
      <c r="BA59" s="31"/>
    </row>
    <row r="60" spans="1:63" x14ac:dyDescent="0.25">
      <c r="A60" t="s">
        <v>1976</v>
      </c>
      <c r="B60" t="s">
        <v>1977</v>
      </c>
      <c r="L60">
        <v>3.8</v>
      </c>
      <c r="O60" t="str">
        <f>IF(ISERROR(VLOOKUP(A60,TAPList!B:F,1,FALSE)),"Not Found","Yes")</f>
        <v>Not Found</v>
      </c>
      <c r="P60" t="str">
        <f>IFERROR(VLOOKUP($A60,HAPList!$A:$E,4,FALSE),"Not Found")</f>
        <v>Not Found</v>
      </c>
      <c r="Q60" t="str">
        <f>IFERROR(VLOOKUP($A60,HAPList!$A:$E,5,FALSE),"Not Found")</f>
        <v>Not Found</v>
      </c>
      <c r="S60" t="str">
        <f>IFERROR(VLOOKUP($A60,TAPList!$B:$G,4,FALSE),"Not Found")</f>
        <v>Not Found</v>
      </c>
      <c r="T60" t="str">
        <f>IFERROR(VLOOKUP($A60,TAPList!$B:$G,2,FALSE),"Not Found")</f>
        <v>Not Found</v>
      </c>
      <c r="V60">
        <f t="shared" si="16"/>
        <v>0</v>
      </c>
      <c r="W60">
        <f t="shared" si="17"/>
        <v>0</v>
      </c>
      <c r="X60">
        <f t="shared" si="18"/>
        <v>2.4415085941504235E-3</v>
      </c>
      <c r="Y60">
        <f t="shared" si="19"/>
        <v>0</v>
      </c>
      <c r="Z60">
        <f t="shared" si="25"/>
        <v>0</v>
      </c>
      <c r="AA60">
        <f t="shared" si="26"/>
        <v>0</v>
      </c>
      <c r="AB60">
        <f t="shared" si="20"/>
        <v>2.4415085941504235E-3</v>
      </c>
      <c r="AC60" t="str">
        <f t="shared" si="21"/>
        <v>Not Found</v>
      </c>
      <c r="AF60" t="str">
        <f t="shared" si="22"/>
        <v>Not Found</v>
      </c>
      <c r="AI60" t="str">
        <f t="shared" si="23"/>
        <v>Not Found</v>
      </c>
      <c r="AK60" t="str">
        <f t="shared" si="10"/>
        <v>No</v>
      </c>
      <c r="AM60" t="str">
        <f t="shared" si="24"/>
        <v/>
      </c>
      <c r="AN60" t="str">
        <f t="shared" si="24"/>
        <v/>
      </c>
      <c r="AQ60" s="31"/>
      <c r="AR60" s="31"/>
      <c r="AS60" s="31"/>
      <c r="AT60" s="31"/>
      <c r="AU60" s="31"/>
      <c r="AV60" s="31"/>
      <c r="AW60" s="31"/>
      <c r="AX60" s="31"/>
      <c r="AY60" s="31"/>
      <c r="AZ60" s="31"/>
      <c r="BA60" s="31"/>
    </row>
    <row r="61" spans="1:63" x14ac:dyDescent="0.25">
      <c r="AQ61" s="31"/>
      <c r="AR61" s="31"/>
      <c r="AS61" s="31"/>
      <c r="AT61" s="31"/>
      <c r="AU61" s="31"/>
      <c r="AV61" s="31"/>
      <c r="AW61" s="31"/>
      <c r="AX61" s="31"/>
      <c r="AY61" s="31"/>
      <c r="AZ61" s="31"/>
      <c r="BA61" s="31"/>
    </row>
    <row r="62" spans="1:63" x14ac:dyDescent="0.25">
      <c r="AM62">
        <f>SUM(AM5:AM60)</f>
        <v>1.2494213263520073</v>
      </c>
      <c r="AN62">
        <f>SUM(AN5:AN60)</f>
        <v>3.1235533158800179</v>
      </c>
    </row>
    <row r="63" spans="1:63" x14ac:dyDescent="0.25">
      <c r="A63" s="1" t="s">
        <v>66</v>
      </c>
      <c r="B63" s="1" t="s">
        <v>53</v>
      </c>
      <c r="C63" s="1"/>
      <c r="D63" s="1"/>
      <c r="E63" s="1">
        <v>4</v>
      </c>
      <c r="F63" s="1">
        <v>21</v>
      </c>
      <c r="G63" s="1"/>
      <c r="H63" s="1"/>
      <c r="I63" s="1">
        <v>6.1</v>
      </c>
      <c r="J63" s="1"/>
      <c r="K63" s="1">
        <v>3.8</v>
      </c>
      <c r="L63" s="1">
        <v>4.5999999999999996</v>
      </c>
      <c r="M63" s="1"/>
      <c r="N63" s="1"/>
      <c r="O63" s="1" t="str">
        <f>IF(ISERROR(VLOOKUP(A63,TAPList!B:F,1,FALSE)),"Not Found","Yes")</f>
        <v>Yes</v>
      </c>
      <c r="P63" s="1" t="str">
        <f>IFERROR(VLOOKUP($A63,HAPList!$A:$E,4,FALSE),"Not Found")</f>
        <v>Yes</v>
      </c>
      <c r="Q63" s="1" t="str">
        <f>IFERROR(VLOOKUP($A63,HAPList!$A:$E,5,FALSE),"Not Found")</f>
        <v>Yes</v>
      </c>
      <c r="R63" s="1"/>
      <c r="S63" s="1">
        <f>IFERROR(VLOOKUP($A63,TAPList!$B:$G,4,FALSE),"Not Found")</f>
        <v>71</v>
      </c>
      <c r="T63" s="1" t="str">
        <f>IFERROR(VLOOKUP($A63,TAPList!$B:$G,2,FALSE),"Not Found")</f>
        <v>year</v>
      </c>
      <c r="U63" s="1"/>
      <c r="V63">
        <f t="shared" ref="V63" si="27">IFERROR($V$1*MAX(C63:E63)/1000000*$C$33*3600*8760/453.592/2000,0)</f>
        <v>5.6699418211453453E-4</v>
      </c>
      <c r="W63">
        <f t="shared" ref="W63" si="28">$W$1*MAX(F63:G63)/1000000*$C$33*3600*8760/453.592/2000</f>
        <v>1.4883597280506539E-4</v>
      </c>
      <c r="X63">
        <f t="shared" ref="X63" si="29">IFERROR($X$1*MAX(I63:M63)/1000000*$J$36*3600*8760/453.592/2000,0)</f>
        <v>3.9192637958730481E-3</v>
      </c>
      <c r="Y63" s="1">
        <f t="shared" ref="Y63" si="30">H63/1000000*$T$36*3600*8760/453.592/2000</f>
        <v>0</v>
      </c>
      <c r="Z63" s="28">
        <f>SUM(V63:Y63)*30000/38000</f>
        <v>3.6592846979941955E-3</v>
      </c>
      <c r="AA63" s="28">
        <f>SUM(V63:Y63)*75000/38000</f>
        <v>9.1482117449854898E-3</v>
      </c>
      <c r="AB63" s="1">
        <f t="shared" ref="AB63" si="31">SUM(V63:Y63)</f>
        <v>4.6350939507926476E-3</v>
      </c>
      <c r="AC63" s="1">
        <f t="shared" ref="AC63" si="32">IF(T63="24-hr",AB63*2000/365,IF(T63="year",AB63*2000,"Not Found"))</f>
        <v>9.2701879015852953</v>
      </c>
      <c r="AD63" s="1"/>
      <c r="AE63" s="1"/>
      <c r="AF63" s="1">
        <f t="shared" ref="AF63" si="33">IFERROR($AC63*AF$3/$AB$3,"Not Found")</f>
        <v>7.3185693959883906</v>
      </c>
      <c r="AG63" s="1"/>
      <c r="AH63" s="1"/>
      <c r="AI63" s="1">
        <f t="shared" ref="AI63" si="34">IFERROR($AC63*AI$3/$AB$3,"Not Found")</f>
        <v>18.296423489970977</v>
      </c>
      <c r="AJ63" s="1"/>
      <c r="AK63" t="str">
        <f t="shared" ref="AK63" si="35">IF(AI63&gt;S63,"Yes","No")</f>
        <v>No</v>
      </c>
      <c r="AL63" s="1"/>
      <c r="AM63" s="1">
        <f t="shared" ref="AM63:AN63" si="36">IF($P63="Yes",$AB63*AM$3/$AB$3,"")</f>
        <v>3.6592846979941955E-3</v>
      </c>
      <c r="AN63" s="1">
        <f t="shared" si="36"/>
        <v>9.1482117449854898E-3</v>
      </c>
      <c r="AO63" s="1"/>
      <c r="AP63" s="1"/>
      <c r="AQ63" s="33"/>
      <c r="AR63" s="33"/>
      <c r="AS63" s="33"/>
      <c r="AT63" s="33"/>
      <c r="AU63" s="33"/>
      <c r="AV63" s="33"/>
      <c r="AW63" s="33"/>
      <c r="AX63" s="33"/>
      <c r="AY63" s="33"/>
      <c r="AZ63" s="33"/>
      <c r="BA63" s="33"/>
      <c r="BB63" s="1"/>
      <c r="BC63" s="1"/>
      <c r="BD63" s="1"/>
      <c r="BE63" s="1"/>
      <c r="BF63" s="1"/>
      <c r="BG63" s="1"/>
      <c r="BH63" s="1"/>
      <c r="BI63" s="1"/>
      <c r="BJ63" s="1"/>
      <c r="BK63" s="1"/>
    </row>
    <row r="65" spans="4:23" x14ac:dyDescent="0.25">
      <c r="D65" s="26"/>
      <c r="E65" s="26"/>
      <c r="I65" s="26"/>
      <c r="J65" s="26"/>
      <c r="K65" s="26"/>
      <c r="L65" s="26"/>
      <c r="M65" s="26"/>
      <c r="N65" s="26"/>
      <c r="O65" s="5"/>
      <c r="P65" s="5"/>
      <c r="Q65" s="5"/>
      <c r="S65" s="5"/>
      <c r="W65" s="26"/>
    </row>
    <row r="76" spans="4:23" x14ac:dyDescent="0.25">
      <c r="F76" s="8"/>
    </row>
    <row r="77" spans="4:23" x14ac:dyDescent="0.25">
      <c r="F77" s="8"/>
    </row>
    <row r="78" spans="4:23" x14ac:dyDescent="0.25">
      <c r="F78" s="8"/>
    </row>
    <row r="79" spans="4:23" x14ac:dyDescent="0.25">
      <c r="F79" s="8"/>
    </row>
    <row r="80" spans="4:23" x14ac:dyDescent="0.25">
      <c r="F80" s="8"/>
    </row>
    <row r="81" spans="6:6" x14ac:dyDescent="0.25">
      <c r="F81" s="8"/>
    </row>
    <row r="82" spans="6:6" x14ac:dyDescent="0.25">
      <c r="F82" s="8"/>
    </row>
    <row r="83" spans="6:6" x14ac:dyDescent="0.25">
      <c r="F83" s="8"/>
    </row>
  </sheetData>
  <pageMargins left="0.70866141732283472" right="0.70866141732283472" top="0.74803149606299213" bottom="0.74803149606299213" header="0.31496062992125984" footer="0.31496062992125984"/>
  <pageSetup paperSize="9" scale="1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AD58"/>
  <sheetViews>
    <sheetView topLeftCell="W10" zoomScaleNormal="100" workbookViewId="0">
      <selection activeCell="AD33" sqref="AD33"/>
    </sheetView>
  </sheetViews>
  <sheetFormatPr defaultRowHeight="15" x14ac:dyDescent="0.25"/>
  <cols>
    <col min="2" max="2" width="36" customWidth="1"/>
    <col min="3" max="3" width="18.5703125" bestFit="1" customWidth="1"/>
    <col min="4" max="4" width="12" bestFit="1" customWidth="1"/>
    <col min="6" max="6" width="10.28515625" bestFit="1" customWidth="1"/>
    <col min="7" max="7" width="10.5703125" customWidth="1"/>
    <col min="8" max="8" width="10.28515625" bestFit="1" customWidth="1"/>
    <col min="10" max="10" width="17.28515625" bestFit="1" customWidth="1"/>
    <col min="11" max="11" width="10.28515625" bestFit="1" customWidth="1"/>
    <col min="13" max="14" width="10.5703125" bestFit="1" customWidth="1"/>
    <col min="15" max="15" width="15.85546875" bestFit="1" customWidth="1"/>
    <col min="16" max="17" width="15.85546875" customWidth="1"/>
    <col min="24" max="24" width="20.7109375" bestFit="1" customWidth="1"/>
    <col min="25" max="25" width="12.28515625" bestFit="1" customWidth="1"/>
    <col min="26" max="26" width="19.5703125" bestFit="1" customWidth="1"/>
    <col min="27" max="29" width="12.28515625" bestFit="1" customWidth="1"/>
    <col min="30" max="30" width="9.5703125" bestFit="1" customWidth="1"/>
  </cols>
  <sheetData>
    <row r="2" spans="1:29" x14ac:dyDescent="0.25">
      <c r="B2" s="34"/>
      <c r="G2" s="35"/>
    </row>
    <row r="3" spans="1:29" x14ac:dyDescent="0.25">
      <c r="B3" s="34"/>
    </row>
    <row r="4" spans="1:29" x14ac:dyDescent="0.25">
      <c r="B4" s="34"/>
      <c r="M4" t="s">
        <v>2010</v>
      </c>
      <c r="N4" t="s">
        <v>2010</v>
      </c>
    </row>
    <row r="5" spans="1:29" x14ac:dyDescent="0.25">
      <c r="B5" t="s">
        <v>2006</v>
      </c>
      <c r="C5">
        <v>2000</v>
      </c>
      <c r="D5" t="s">
        <v>2007</v>
      </c>
      <c r="M5">
        <v>75000</v>
      </c>
      <c r="N5" s="36">
        <v>150000</v>
      </c>
      <c r="S5" s="36"/>
    </row>
    <row r="6" spans="1:29" x14ac:dyDescent="0.25">
      <c r="B6" s="31" t="s">
        <v>2008</v>
      </c>
      <c r="C6">
        <v>38000</v>
      </c>
      <c r="D6" t="s">
        <v>2009</v>
      </c>
      <c r="M6" s="53" t="s">
        <v>2012</v>
      </c>
      <c r="N6" s="54" t="s">
        <v>2013</v>
      </c>
      <c r="O6" s="56" t="s">
        <v>2092</v>
      </c>
      <c r="P6" s="55"/>
      <c r="Q6" s="55"/>
      <c r="Z6" t="s">
        <v>2090</v>
      </c>
    </row>
    <row r="7" spans="1:29" x14ac:dyDescent="0.25">
      <c r="L7" s="36"/>
      <c r="Y7" t="s">
        <v>2086</v>
      </c>
      <c r="Z7" t="s">
        <v>2087</v>
      </c>
      <c r="AA7" t="s">
        <v>2088</v>
      </c>
      <c r="AB7" t="s">
        <v>2089</v>
      </c>
    </row>
    <row r="8" spans="1:29" x14ac:dyDescent="0.25">
      <c r="B8" s="34"/>
      <c r="F8">
        <f>COUNTIF(F11:F54,"Yes")</f>
        <v>16</v>
      </c>
      <c r="G8">
        <f t="shared" ref="G8:H8" si="0">COUNTIF(G11:G54,"Yes")</f>
        <v>16</v>
      </c>
      <c r="H8">
        <f t="shared" si="0"/>
        <v>21</v>
      </c>
      <c r="L8" s="36"/>
    </row>
    <row r="9" spans="1:29" x14ac:dyDescent="0.25">
      <c r="A9" s="37" t="s">
        <v>2011</v>
      </c>
      <c r="C9" s="1"/>
      <c r="D9" s="1"/>
      <c r="E9" s="1"/>
      <c r="F9" s="1"/>
      <c r="G9" s="1"/>
      <c r="H9" s="1"/>
      <c r="L9" s="36"/>
      <c r="M9" s="36"/>
      <c r="N9" s="36"/>
      <c r="S9" s="38" t="s">
        <v>2012</v>
      </c>
      <c r="T9" s="38" t="s">
        <v>2013</v>
      </c>
      <c r="U9" s="38" t="s">
        <v>2092</v>
      </c>
      <c r="X9" s="62"/>
      <c r="Y9" s="62"/>
      <c r="Z9" s="62"/>
      <c r="AA9" s="62"/>
      <c r="AB9" s="62"/>
      <c r="AC9" s="62"/>
    </row>
    <row r="10" spans="1:29" x14ac:dyDescent="0.25">
      <c r="A10" s="38" t="s">
        <v>93</v>
      </c>
      <c r="B10" s="38" t="s">
        <v>2014</v>
      </c>
      <c r="C10" s="39" t="s">
        <v>2015</v>
      </c>
      <c r="D10" s="40" t="s">
        <v>2016</v>
      </c>
      <c r="E10" s="40"/>
      <c r="F10" s="40" t="s">
        <v>2017</v>
      </c>
      <c r="G10" s="40" t="s">
        <v>2018</v>
      </c>
      <c r="H10" s="40" t="s">
        <v>2019</v>
      </c>
      <c r="J10" s="40" t="s">
        <v>2020</v>
      </c>
      <c r="K10" s="40" t="s">
        <v>2021</v>
      </c>
      <c r="L10" s="36"/>
      <c r="M10" s="40" t="s">
        <v>2022</v>
      </c>
      <c r="N10" s="40" t="s">
        <v>2022</v>
      </c>
      <c r="O10" s="40" t="s">
        <v>2022</v>
      </c>
      <c r="P10" s="41"/>
      <c r="Q10" s="41" t="s">
        <v>2023</v>
      </c>
      <c r="S10" s="38" t="s">
        <v>0</v>
      </c>
      <c r="T10" s="38" t="s">
        <v>0</v>
      </c>
      <c r="U10" s="38" t="s">
        <v>0</v>
      </c>
      <c r="X10" s="42"/>
      <c r="Y10" s="42" t="s">
        <v>90</v>
      </c>
      <c r="Z10" s="42" t="s">
        <v>1986</v>
      </c>
      <c r="AA10" s="42" t="s">
        <v>2091</v>
      </c>
      <c r="AB10" s="42" t="s">
        <v>118</v>
      </c>
      <c r="AC10" s="42" t="s">
        <v>2024</v>
      </c>
    </row>
    <row r="11" spans="1:29" x14ac:dyDescent="0.25">
      <c r="A11" t="s">
        <v>94</v>
      </c>
      <c r="B11" t="s">
        <v>95</v>
      </c>
      <c r="C11" s="29">
        <f>'EcologyLenzTests - MAXIMUM'!AB5</f>
        <v>3.2250598142608071</v>
      </c>
      <c r="D11" s="29">
        <f>C11*$C$5/$C$6</f>
        <v>0.16973999022425301</v>
      </c>
      <c r="F11" t="str">
        <f>IF(ISERROR(VLOOKUP($A11,TAPList!$B:$F,1,FALSE)),"Not Found","Yes")</f>
        <v>Yes</v>
      </c>
      <c r="G11" t="str">
        <f>IFERROR(VLOOKUP($A11,HAPList!$A:$E,4,FALSE),"Not Found")</f>
        <v>Not Found</v>
      </c>
      <c r="H11" t="str">
        <f>IFERROR(VLOOKUP($A11,HAPList!$A:$E,5,FALSE),"Not Found")</f>
        <v>Not Found</v>
      </c>
      <c r="J11">
        <f>IFERROR(VLOOKUP($A11,TAPList!$B:$F,4,FALSE),"Not Found")</f>
        <v>394</v>
      </c>
      <c r="K11" t="str">
        <f>IFERROR(VLOOKUP($A11,TAPList!$B:$F,2,FALSE),"Not Found")</f>
        <v>24-hr</v>
      </c>
      <c r="L11" s="36"/>
      <c r="M11" s="43">
        <f>IF($K11="24-hr",$D11*$M$5/365,IF($K11="year",$D11*$M$5,"Not found"))</f>
        <v>34.878080183065684</v>
      </c>
      <c r="N11" s="43">
        <f t="shared" ref="N11:N34" si="1">IF($K11="24-hr",$D11*$N$5/365,IF($K11="year",$D11*$N$5,"Not found"))</f>
        <v>69.756160366131368</v>
      </c>
      <c r="O11" s="43">
        <f>IFERROR(N11-M11,"Not found")</f>
        <v>34.878080183065684</v>
      </c>
      <c r="P11" s="43"/>
      <c r="Q11" s="43" t="str">
        <f>IF(O11&gt;$J11,"Yes","No")</f>
        <v>No</v>
      </c>
      <c r="S11" s="29">
        <f t="shared" ref="S11:S34" si="2">$D11*$M$5/$C$5</f>
        <v>6.3652496334094879</v>
      </c>
      <c r="T11" s="29">
        <f t="shared" ref="T11:T34" si="3">$D11*$N$5/$C$5</f>
        <v>12.730499266818976</v>
      </c>
      <c r="U11" s="29">
        <f>T11-S11</f>
        <v>6.3652496334094879</v>
      </c>
      <c r="X11" s="42"/>
      <c r="Y11" s="42" t="s">
        <v>0</v>
      </c>
      <c r="Z11" s="42" t="s">
        <v>0</v>
      </c>
      <c r="AA11" s="42" t="s">
        <v>0</v>
      </c>
      <c r="AB11" s="42" t="s">
        <v>0</v>
      </c>
      <c r="AC11" s="42" t="s">
        <v>0</v>
      </c>
    </row>
    <row r="12" spans="1:29" x14ac:dyDescent="0.25">
      <c r="A12" t="s">
        <v>110</v>
      </c>
      <c r="B12" t="s">
        <v>111</v>
      </c>
      <c r="C12" s="29">
        <f>'EcologyLenzTests - MAXIMUM'!AB6</f>
        <v>1.1313120959905603E-3</v>
      </c>
      <c r="D12" s="29">
        <f t="shared" ref="D12:D34" si="4">C12*$C$5/$C$6</f>
        <v>5.9542741894240012E-5</v>
      </c>
      <c r="F12" t="str">
        <f>IF(ISERROR(VLOOKUP($A12,TAPList!$B:$F,1,FALSE)),"Not Found","Yes")</f>
        <v>Not Found</v>
      </c>
      <c r="G12" t="str">
        <f>IFERROR(VLOOKUP($A12,HAPList!$A:$E,4,FALSE),"Not Found")</f>
        <v>No</v>
      </c>
      <c r="H12" t="str">
        <f>IFERROR(VLOOKUP($A12,HAPList!$A:$E,5,FALSE),"Not Found")</f>
        <v>No</v>
      </c>
      <c r="J12" t="str">
        <f>IFERROR(VLOOKUP($A12,TAPList!$B:$F,4,FALSE),"Not Found")</f>
        <v>Not Found</v>
      </c>
      <c r="K12" t="str">
        <f>IFERROR(VLOOKUP($A12,TAPList!$B:$F,2,FALSE),"Not Found")</f>
        <v>Not Found</v>
      </c>
      <c r="L12" s="36"/>
      <c r="M12" s="43" t="str">
        <f t="shared" ref="M12:M34" si="5">IF(K12="24-hr",$D12*$M$5/365,IF(K12="year",$D12*$M$5,"Not found"))</f>
        <v>Not found</v>
      </c>
      <c r="N12" s="43" t="str">
        <f t="shared" si="1"/>
        <v>Not found</v>
      </c>
      <c r="O12" s="43" t="str">
        <f t="shared" ref="O12:O34" si="6">IFERROR(N12-M12,"Not found")</f>
        <v>Not found</v>
      </c>
      <c r="P12" s="43"/>
      <c r="Q12" s="43" t="str">
        <f t="shared" ref="Q12:Q34" si="7">IF(O12&gt;$J12,"Yes","No")</f>
        <v>No</v>
      </c>
      <c r="S12" s="29">
        <f t="shared" si="2"/>
        <v>2.2328528210340008E-3</v>
      </c>
      <c r="T12" s="29">
        <f t="shared" si="3"/>
        <v>4.4657056420680016E-3</v>
      </c>
      <c r="U12" s="29">
        <f t="shared" ref="U12:U54" si="8">T12-S12</f>
        <v>2.2328528210340008E-3</v>
      </c>
      <c r="W12">
        <v>8</v>
      </c>
      <c r="X12" s="42" t="s">
        <v>135</v>
      </c>
      <c r="Y12" s="44">
        <f>'EcologyLenzTests - MAXIMUM'!V8+'EcologyLenzTests - MAXIMUM'!W8</f>
        <v>0</v>
      </c>
      <c r="Z12" s="44">
        <v>0</v>
      </c>
      <c r="AA12" s="44">
        <f>'EcologyLenzTests - MAXIMUM'!X8</f>
        <v>2.4415085941504235E-3</v>
      </c>
      <c r="AB12" s="44">
        <f>'EcologyLenzTests - MAXIMUM'!Y8</f>
        <v>0</v>
      </c>
      <c r="AC12" s="44">
        <f>SUM(Y12:AB12)</f>
        <v>2.4415085941504235E-3</v>
      </c>
    </row>
    <row r="13" spans="1:29" x14ac:dyDescent="0.25">
      <c r="A13" t="s">
        <v>112</v>
      </c>
      <c r="B13" t="s">
        <v>2025</v>
      </c>
      <c r="C13" s="29">
        <f>'EcologyLenzTests - MAXIMUM'!AB7</f>
        <v>5.5905492930816411E-2</v>
      </c>
      <c r="D13" s="29">
        <f t="shared" si="4"/>
        <v>2.942394364779811E-3</v>
      </c>
      <c r="F13" t="str">
        <f>IF(ISERROR(VLOOKUP($A13,TAPList!$B:$F,1,FALSE)),"Not Found","Yes")</f>
        <v>Yes</v>
      </c>
      <c r="G13" t="str">
        <f>IFERROR(VLOOKUP($A13,HAPList!$A:$E,4,FALSE),"Not Found")</f>
        <v>Yes</v>
      </c>
      <c r="H13" t="str">
        <f>IFERROR(VLOOKUP($A13,HAPList!$A:$E,5,FALSE),"Not Found")</f>
        <v>Yes</v>
      </c>
      <c r="J13">
        <f>IFERROR(VLOOKUP($A13,TAPList!$B:$F,4,FALSE),"Not Found")</f>
        <v>11.8</v>
      </c>
      <c r="K13" t="str">
        <f>IFERROR(VLOOKUP($A13,TAPList!$B:$F,2,FALSE),"Not Found")</f>
        <v>24-hr</v>
      </c>
      <c r="L13" s="36"/>
      <c r="M13" s="43">
        <f t="shared" si="5"/>
        <v>0.60460158180407075</v>
      </c>
      <c r="N13" s="43">
        <f t="shared" si="1"/>
        <v>1.2092031636081415</v>
      </c>
      <c r="O13" s="43">
        <f t="shared" si="6"/>
        <v>0.60460158180407075</v>
      </c>
      <c r="P13" s="43"/>
      <c r="Q13" s="43" t="str">
        <f t="shared" si="7"/>
        <v>No</v>
      </c>
      <c r="S13" s="29">
        <f t="shared" si="2"/>
        <v>0.11033978867924292</v>
      </c>
      <c r="T13" s="29">
        <f t="shared" si="3"/>
        <v>0.22067957735848584</v>
      </c>
      <c r="U13" s="29">
        <f t="shared" si="8"/>
        <v>0.11033978867924292</v>
      </c>
      <c r="W13">
        <v>18</v>
      </c>
      <c r="X13" s="42" t="s">
        <v>51</v>
      </c>
      <c r="Y13" s="44">
        <f>'EcologyLenzTests - MAXIMUM'!V18+'EcologyLenzTests - MAXIMUM'!W18</f>
        <v>0</v>
      </c>
      <c r="Z13" s="44">
        <v>0</v>
      </c>
      <c r="AA13" s="44">
        <f>'EcologyLenzTests - MAXIMUM'!X18</f>
        <v>2.6342592726359835E-2</v>
      </c>
      <c r="AB13" s="44">
        <f>'EcologyLenzTests - MAXIMUM'!Y18</f>
        <v>2.1302566352791465E-4</v>
      </c>
      <c r="AC13" s="44">
        <f t="shared" ref="AC13:AC15" si="9">SUM(Y13:AB13)</f>
        <v>2.655561838988775E-2</v>
      </c>
    </row>
    <row r="14" spans="1:29" x14ac:dyDescent="0.25">
      <c r="A14" t="s">
        <v>134</v>
      </c>
      <c r="B14" t="s">
        <v>135</v>
      </c>
      <c r="C14" s="29">
        <f>'EcologyLenzTests - MAXIMUM'!AB8</f>
        <v>2.4415085941504235E-3</v>
      </c>
      <c r="D14" s="29">
        <f t="shared" si="4"/>
        <v>1.2850045232370649E-4</v>
      </c>
      <c r="F14" t="str">
        <f>IF(ISERROR(VLOOKUP($A14,TAPList!$B:$F,1,FALSE)),"Not Found","Yes")</f>
        <v>Yes</v>
      </c>
      <c r="G14" t="str">
        <f>IFERROR(VLOOKUP($A14,HAPList!$A:$E,4,FALSE),"Not Found")</f>
        <v>Yes</v>
      </c>
      <c r="H14" t="str">
        <f>IFERROR(VLOOKUP($A14,HAPList!$A:$E,5,FALSE),"Not Found")</f>
        <v>Yes</v>
      </c>
      <c r="J14">
        <f>IFERROR(VLOOKUP($A14,TAPList!$B:$F,4,FALSE),"Not Found")</f>
        <v>1.1299999999999999</v>
      </c>
      <c r="K14" t="str">
        <f>IFERROR(VLOOKUP($A14,TAPList!$B:$F,2,FALSE),"Not Found")</f>
        <v>year</v>
      </c>
      <c r="L14" s="36"/>
      <c r="M14" s="43">
        <f t="shared" si="5"/>
        <v>9.6375339242779869</v>
      </c>
      <c r="N14" s="43">
        <f t="shared" si="1"/>
        <v>19.275067848555974</v>
      </c>
      <c r="O14" s="43">
        <f t="shared" si="6"/>
        <v>9.6375339242779869</v>
      </c>
      <c r="P14" s="43"/>
      <c r="Q14" s="43" t="str">
        <f t="shared" si="7"/>
        <v>Yes</v>
      </c>
      <c r="S14" s="29">
        <f t="shared" si="2"/>
        <v>4.8187669621389938E-3</v>
      </c>
      <c r="T14" s="29">
        <f t="shared" si="3"/>
        <v>9.6375339242779877E-3</v>
      </c>
      <c r="U14" s="29">
        <f t="shared" si="8"/>
        <v>4.8187669621389938E-3</v>
      </c>
      <c r="W14">
        <v>51</v>
      </c>
      <c r="X14" s="42" t="s">
        <v>52</v>
      </c>
      <c r="Y14" s="44">
        <f>'EcologyLenzTests - MAXIMUM'!V51+'EcologyLenzTests - MAXIMUM'!W51</f>
        <v>0</v>
      </c>
      <c r="Z14" s="44">
        <v>0</v>
      </c>
      <c r="AA14" s="44">
        <f>'EcologyLenzTests - MAXIMUM'!X51</f>
        <v>4.2405149266823143E-2</v>
      </c>
      <c r="AB14" s="44">
        <f>'EcologyLenzTests - MAXIMUM'!Y51</f>
        <v>0</v>
      </c>
      <c r="AC14" s="44">
        <f t="shared" si="9"/>
        <v>4.2405149266823143E-2</v>
      </c>
    </row>
    <row r="15" spans="1:29" x14ac:dyDescent="0.25">
      <c r="A15" t="s">
        <v>3</v>
      </c>
      <c r="B15" t="s">
        <v>2</v>
      </c>
      <c r="C15" s="29">
        <f>'EcologyLenzTests - MAXIMUM'!AB9</f>
        <v>0.37265131173874888</v>
      </c>
      <c r="D15" s="29">
        <f t="shared" si="4"/>
        <v>1.9613226933618361E-2</v>
      </c>
      <c r="F15" t="str">
        <f>IF(ISERROR(VLOOKUP($A15,TAPList!$B:$F,1,FALSE)),"Not Found","Yes")</f>
        <v>Not Found</v>
      </c>
      <c r="G15" t="str">
        <f>IFERROR(VLOOKUP($A15,HAPList!$A:$E,4,FALSE),"Not Found")</f>
        <v>No</v>
      </c>
      <c r="H15" t="str">
        <f>IFERROR(VLOOKUP($A15,HAPList!$A:$E,5,FALSE),"Not Found")</f>
        <v>Yes</v>
      </c>
      <c r="J15" t="str">
        <f>IFERROR(VLOOKUP($A15,TAPList!$B:$F,4,FALSE),"Not Found")</f>
        <v>Not Found</v>
      </c>
      <c r="K15" t="str">
        <f>IFERROR(VLOOKUP($A15,TAPList!$B:$F,2,FALSE),"Not Found")</f>
        <v>Not Found</v>
      </c>
      <c r="L15" s="36"/>
      <c r="M15" s="43" t="str">
        <f t="shared" si="5"/>
        <v>Not found</v>
      </c>
      <c r="N15" s="43" t="str">
        <f t="shared" si="1"/>
        <v>Not found</v>
      </c>
      <c r="O15" s="43" t="str">
        <f t="shared" si="6"/>
        <v>Not found</v>
      </c>
      <c r="P15" s="43"/>
      <c r="Q15" s="43" t="str">
        <f t="shared" si="7"/>
        <v>No</v>
      </c>
      <c r="S15" s="29">
        <f t="shared" si="2"/>
        <v>0.73549601001068854</v>
      </c>
      <c r="T15" s="29">
        <f t="shared" si="3"/>
        <v>1.4709920200213771</v>
      </c>
      <c r="U15" s="29">
        <f t="shared" si="8"/>
        <v>0.73549601001068854</v>
      </c>
      <c r="W15">
        <v>52</v>
      </c>
      <c r="X15" s="42" t="s">
        <v>53</v>
      </c>
      <c r="Y15" s="44">
        <f>'EcologyLenzTests - MAXIMUM'!V52+'EcologyLenzTests - MAXIMUM'!W52</f>
        <v>7.1583015491959992E-4</v>
      </c>
      <c r="Z15" s="44">
        <v>0</v>
      </c>
      <c r="AA15" s="44">
        <f>'EcologyLenzTests - MAXIMUM'!X52</f>
        <v>0.70675248778038591</v>
      </c>
      <c r="AB15" s="44">
        <f>'EcologyLenzTests - MAXIMUM'!Y52</f>
        <v>0</v>
      </c>
      <c r="AC15" s="44">
        <f t="shared" si="9"/>
        <v>0.70746831793530551</v>
      </c>
    </row>
    <row r="16" spans="1:29" x14ac:dyDescent="0.25">
      <c r="A16" t="s">
        <v>104</v>
      </c>
      <c r="B16" t="s">
        <v>105</v>
      </c>
      <c r="C16" s="29">
        <f>'EcologyLenzTests - MAXIMUM'!AB10</f>
        <v>7.3781341300498487E-2</v>
      </c>
      <c r="D16" s="29">
        <f t="shared" si="4"/>
        <v>3.8832284894999201E-3</v>
      </c>
      <c r="F16" t="str">
        <f>IF(ISERROR(VLOOKUP($A16,TAPList!$B:$F,1,FALSE)),"Not Found","Yes")</f>
        <v>Yes</v>
      </c>
      <c r="G16" t="str">
        <f>IFERROR(VLOOKUP($A16,HAPList!$A:$E,4,FALSE),"Not Found")</f>
        <v>Yes</v>
      </c>
      <c r="H16" t="str">
        <f>IFERROR(VLOOKUP($A16,HAPList!$A:$E,5,FALSE),"Not Found")</f>
        <v>Yes</v>
      </c>
      <c r="J16">
        <f>IFERROR(VLOOKUP($A16,TAPList!$B:$F,4,FALSE),"Not Found")</f>
        <v>11500</v>
      </c>
      <c r="K16" t="str">
        <f>IFERROR(VLOOKUP($A16,TAPList!$B:$F,2,FALSE),"Not Found")</f>
        <v>year</v>
      </c>
      <c r="L16" s="36"/>
      <c r="M16" s="43">
        <f t="shared" si="5"/>
        <v>291.24213671249402</v>
      </c>
      <c r="N16" s="43">
        <f t="shared" si="1"/>
        <v>582.48427342498803</v>
      </c>
      <c r="O16" s="43">
        <f t="shared" si="6"/>
        <v>291.24213671249402</v>
      </c>
      <c r="P16" s="43"/>
      <c r="Q16" s="43" t="str">
        <f t="shared" si="7"/>
        <v>No</v>
      </c>
      <c r="S16" s="29">
        <f t="shared" si="2"/>
        <v>0.145621068356247</v>
      </c>
      <c r="T16" s="29">
        <f t="shared" si="3"/>
        <v>0.29124213671249399</v>
      </c>
      <c r="U16" s="29">
        <f t="shared" si="8"/>
        <v>0.145621068356247</v>
      </c>
      <c r="X16" s="42"/>
      <c r="Y16" s="42"/>
      <c r="Z16" s="42"/>
      <c r="AA16" s="42"/>
      <c r="AB16" s="42"/>
      <c r="AC16" s="42"/>
    </row>
    <row r="17" spans="1:30" x14ac:dyDescent="0.25">
      <c r="A17" t="s">
        <v>15</v>
      </c>
      <c r="B17" t="s">
        <v>16</v>
      </c>
      <c r="C17" s="29">
        <f>'EcologyLenzTests - MAXIMUM'!AB11</f>
        <v>0.70911689807927725</v>
      </c>
      <c r="D17" s="29">
        <f t="shared" si="4"/>
        <v>3.7321942004172486E-2</v>
      </c>
      <c r="F17" t="str">
        <f>IF(ISERROR(VLOOKUP($A17,TAPList!$B:$F,1,FALSE)),"Not Found","Yes")</f>
        <v>Not Found</v>
      </c>
      <c r="G17" t="str">
        <f>IFERROR(VLOOKUP($A17,HAPList!$A:$E,4,FALSE),"Not Found")</f>
        <v>No</v>
      </c>
      <c r="H17" t="str">
        <f>IFERROR(VLOOKUP($A17,HAPList!$A:$E,5,FALSE),"Not Found")</f>
        <v>No</v>
      </c>
      <c r="J17" t="str">
        <f>IFERROR(VLOOKUP($A17,TAPList!$B:$F,4,FALSE),"Not Found")</f>
        <v>Not Found</v>
      </c>
      <c r="K17" t="str">
        <f>IFERROR(VLOOKUP($A17,TAPList!$B:$F,2,FALSE),"Not Found")</f>
        <v>Not Found</v>
      </c>
      <c r="M17" s="43" t="str">
        <f t="shared" si="5"/>
        <v>Not found</v>
      </c>
      <c r="N17" s="43" t="str">
        <f t="shared" si="1"/>
        <v>Not found</v>
      </c>
      <c r="O17" s="43" t="str">
        <f t="shared" si="6"/>
        <v>Not found</v>
      </c>
      <c r="P17" s="43"/>
      <c r="Q17" s="43" t="str">
        <f t="shared" si="7"/>
        <v>No</v>
      </c>
      <c r="S17" s="29">
        <f t="shared" si="2"/>
        <v>1.3995728251564683</v>
      </c>
      <c r="T17" s="29">
        <f t="shared" si="3"/>
        <v>2.7991456503129366</v>
      </c>
      <c r="U17" s="29">
        <f t="shared" si="8"/>
        <v>1.3995728251564683</v>
      </c>
      <c r="X17" s="42"/>
      <c r="Y17" s="62" t="s">
        <v>2026</v>
      </c>
      <c r="Z17" s="62"/>
      <c r="AA17" s="62"/>
      <c r="AB17" s="62"/>
      <c r="AC17" s="62"/>
    </row>
    <row r="18" spans="1:30" x14ac:dyDescent="0.25">
      <c r="A18" t="s">
        <v>119</v>
      </c>
      <c r="B18" t="s">
        <v>120</v>
      </c>
      <c r="C18" s="29">
        <f>'EcologyLenzTests - MAXIMUM'!AB12</f>
        <v>7.851859820996749E-4</v>
      </c>
      <c r="D18" s="29">
        <f t="shared" si="4"/>
        <v>4.132557800524605E-5</v>
      </c>
      <c r="F18" t="str">
        <f>IF(ISERROR(VLOOKUP($A18,TAPList!$B:$F,1,FALSE)),"Not Found","Yes")</f>
        <v>Not Found</v>
      </c>
      <c r="G18" t="str">
        <f>IFERROR(VLOOKUP($A18,HAPList!$A:$E,4,FALSE),"Not Found")</f>
        <v>No</v>
      </c>
      <c r="H18" t="str">
        <f>IFERROR(VLOOKUP($A18,HAPList!$A:$E,5,FALSE),"Not Found")</f>
        <v>No</v>
      </c>
      <c r="J18" t="str">
        <f>IFERROR(VLOOKUP($A18,TAPList!$B:$F,4,FALSE),"Not Found")</f>
        <v>Not Found</v>
      </c>
      <c r="K18" t="str">
        <f>IFERROR(VLOOKUP($A18,TAPList!$B:$F,2,FALSE),"Not Found")</f>
        <v>Not Found</v>
      </c>
      <c r="M18" s="43" t="str">
        <f t="shared" si="5"/>
        <v>Not found</v>
      </c>
      <c r="N18" s="43" t="str">
        <f t="shared" si="1"/>
        <v>Not found</v>
      </c>
      <c r="O18" s="43" t="str">
        <f t="shared" si="6"/>
        <v>Not found</v>
      </c>
      <c r="P18" s="43"/>
      <c r="Q18" s="43" t="str">
        <f t="shared" si="7"/>
        <v>No</v>
      </c>
      <c r="S18" s="29">
        <f t="shared" si="2"/>
        <v>1.5497091751967269E-3</v>
      </c>
      <c r="T18" s="29">
        <f t="shared" si="3"/>
        <v>3.0994183503934539E-3</v>
      </c>
      <c r="U18" s="29">
        <f t="shared" si="8"/>
        <v>1.5497091751967269E-3</v>
      </c>
      <c r="X18" s="42" t="s">
        <v>135</v>
      </c>
      <c r="Y18" s="44">
        <f>Y12*$C$5/$C$6</f>
        <v>0</v>
      </c>
      <c r="Z18" s="44">
        <f t="shared" ref="Z18:AC18" si="10">Z12*$C$5/$C$6</f>
        <v>0</v>
      </c>
      <c r="AA18" s="44">
        <f t="shared" si="10"/>
        <v>1.2850045232370649E-4</v>
      </c>
      <c r="AB18" s="44">
        <f t="shared" si="10"/>
        <v>0</v>
      </c>
      <c r="AC18" s="44">
        <f t="shared" si="10"/>
        <v>1.2850045232370649E-4</v>
      </c>
    </row>
    <row r="19" spans="1:30" x14ac:dyDescent="0.25">
      <c r="A19" t="s">
        <v>114</v>
      </c>
      <c r="B19" t="s">
        <v>115</v>
      </c>
      <c r="C19" s="29">
        <f>'EcologyLenzTests - MAXIMUM'!AB13</f>
        <v>7.7961700040748532E-6</v>
      </c>
      <c r="D19" s="29">
        <f t="shared" si="4"/>
        <v>4.1032473705657123E-7</v>
      </c>
      <c r="F19" t="str">
        <f>IF(ISERROR(VLOOKUP($A19,TAPList!$B:$F,1,FALSE)),"Not Found","Yes")</f>
        <v>Yes</v>
      </c>
      <c r="G19" t="str">
        <f>IFERROR(VLOOKUP($A19,HAPList!$A:$E,4,FALSE),"Not Found")</f>
        <v>Yes</v>
      </c>
      <c r="H19" t="str">
        <f>IFERROR(VLOOKUP($A19,HAPList!$A:$E,5,FALSE),"Not Found")</f>
        <v>No</v>
      </c>
      <c r="J19">
        <f>IFERROR(VLOOKUP($A19,TAPList!$B:$F,4,FALSE),"Not Found")</f>
        <v>192</v>
      </c>
      <c r="K19" t="str">
        <f>IFERROR(VLOOKUP($A19,TAPList!$B:$F,2,FALSE),"Not Found")</f>
        <v>year</v>
      </c>
      <c r="M19" s="43">
        <f t="shared" si="5"/>
        <v>3.077435527924284E-2</v>
      </c>
      <c r="N19" s="43">
        <f t="shared" si="1"/>
        <v>6.1548710558485681E-2</v>
      </c>
      <c r="O19" s="43">
        <f t="shared" si="6"/>
        <v>3.077435527924284E-2</v>
      </c>
      <c r="P19" s="43"/>
      <c r="Q19" s="43" t="str">
        <f t="shared" si="7"/>
        <v>No</v>
      </c>
      <c r="S19" s="29">
        <f t="shared" si="2"/>
        <v>1.538717763962142E-5</v>
      </c>
      <c r="T19" s="29">
        <f t="shared" si="3"/>
        <v>3.0774355279242841E-5</v>
      </c>
      <c r="U19" s="29">
        <f t="shared" si="8"/>
        <v>1.538717763962142E-5</v>
      </c>
      <c r="X19" s="42" t="s">
        <v>51</v>
      </c>
      <c r="Y19" s="44">
        <f t="shared" ref="Y19:AC21" si="11">Y13*$C$5/$C$6</f>
        <v>0</v>
      </c>
      <c r="Z19" s="44">
        <f t="shared" si="11"/>
        <v>0</v>
      </c>
      <c r="AA19" s="44">
        <f t="shared" si="11"/>
        <v>1.3864522487557808E-3</v>
      </c>
      <c r="AB19" s="44">
        <f t="shared" si="11"/>
        <v>1.1211877027784982E-5</v>
      </c>
      <c r="AC19" s="44">
        <f t="shared" si="11"/>
        <v>1.3976641257835659E-3</v>
      </c>
    </row>
    <row r="20" spans="1:30" x14ac:dyDescent="0.25">
      <c r="A20" t="s">
        <v>128</v>
      </c>
      <c r="B20" t="s">
        <v>129</v>
      </c>
      <c r="C20" s="29">
        <f>'EcologyLenzTests - MAXIMUM'!AB14</f>
        <v>0.30840108557689572</v>
      </c>
      <c r="D20" s="29">
        <f t="shared" si="4"/>
        <v>1.6231636082994511E-2</v>
      </c>
      <c r="F20" t="str">
        <f>IF(ISERROR(VLOOKUP($A20,TAPList!$B:$F,1,FALSE)),"Not Found","Yes")</f>
        <v>Yes</v>
      </c>
      <c r="G20" t="str">
        <f>IFERROR(VLOOKUP($A20,HAPList!$A:$E,4,FALSE),"Not Found")</f>
        <v>Yes</v>
      </c>
      <c r="H20" t="str">
        <f>IFERROR(VLOOKUP($A20,HAPList!$A:$E,5,FALSE),"Not Found")</f>
        <v>Yes</v>
      </c>
      <c r="J20">
        <f>IFERROR(VLOOKUP($A20,TAPList!$B:$F,4,FALSE),"Not Found")</f>
        <v>26.3</v>
      </c>
      <c r="K20" t="str">
        <f>IFERROR(VLOOKUP($A20,TAPList!$B:$F,2,FALSE),"Not Found")</f>
        <v>24-hr</v>
      </c>
      <c r="M20" s="43">
        <f t="shared" si="5"/>
        <v>3.3352676882865437</v>
      </c>
      <c r="N20" s="43">
        <f t="shared" si="1"/>
        <v>6.6705353765730875</v>
      </c>
      <c r="O20" s="43">
        <f t="shared" si="6"/>
        <v>3.3352676882865437</v>
      </c>
      <c r="P20" s="43"/>
      <c r="Q20" s="43" t="str">
        <f t="shared" si="7"/>
        <v>No</v>
      </c>
      <c r="S20" s="29">
        <f t="shared" si="2"/>
        <v>0.60868635311229424</v>
      </c>
      <c r="T20" s="29">
        <f t="shared" si="3"/>
        <v>1.2173727062245885</v>
      </c>
      <c r="U20" s="29">
        <f t="shared" si="8"/>
        <v>0.60868635311229424</v>
      </c>
      <c r="X20" s="42" t="s">
        <v>52</v>
      </c>
      <c r="Y20" s="44">
        <f t="shared" si="11"/>
        <v>0</v>
      </c>
      <c r="Z20" s="44">
        <f t="shared" si="11"/>
        <v>0</v>
      </c>
      <c r="AA20" s="44">
        <f t="shared" si="11"/>
        <v>2.2318499614117446E-3</v>
      </c>
      <c r="AB20" s="44">
        <f t="shared" si="11"/>
        <v>0</v>
      </c>
      <c r="AC20" s="44">
        <f t="shared" si="11"/>
        <v>2.2318499614117446E-3</v>
      </c>
    </row>
    <row r="21" spans="1:30" x14ac:dyDescent="0.25">
      <c r="A21" t="s">
        <v>12</v>
      </c>
      <c r="B21" t="s">
        <v>138</v>
      </c>
      <c r="C21" s="29">
        <f>'EcologyLenzTests - MAXIMUM'!AB15</f>
        <v>0.41762647005204617</v>
      </c>
      <c r="D21" s="29">
        <f t="shared" si="4"/>
        <v>2.1980340529055061E-2</v>
      </c>
      <c r="F21" t="str">
        <f>IF(ISERROR(VLOOKUP($A21,TAPList!$B:$F,1,FALSE)),"Not Found","Yes")</f>
        <v>Yes</v>
      </c>
      <c r="G21" t="str">
        <f>IFERROR(VLOOKUP($A21,HAPList!$A:$E,4,FALSE),"Not Found")</f>
        <v>No</v>
      </c>
      <c r="H21" t="str">
        <f>IFERROR(VLOOKUP($A21,HAPList!$A:$E,5,FALSE),"Not Found")</f>
        <v>Yes</v>
      </c>
      <c r="J21">
        <f>IFERROR(VLOOKUP($A21,TAPList!$B:$F,4,FALSE),"Not Found")</f>
        <v>657</v>
      </c>
      <c r="K21" t="str">
        <f>IFERROR(VLOOKUP($A21,TAPList!$B:$F,2,FALSE),"Not Found")</f>
        <v>24-hr</v>
      </c>
      <c r="M21" s="43">
        <f t="shared" si="5"/>
        <v>4.5165083278880269</v>
      </c>
      <c r="N21" s="43">
        <f t="shared" si="1"/>
        <v>9.0330166557760538</v>
      </c>
      <c r="O21" s="43">
        <f t="shared" si="6"/>
        <v>4.5165083278880269</v>
      </c>
      <c r="P21" s="43"/>
      <c r="Q21" s="43" t="str">
        <f t="shared" si="7"/>
        <v>No</v>
      </c>
      <c r="S21" s="29">
        <f t="shared" si="2"/>
        <v>0.82426276983956481</v>
      </c>
      <c r="T21" s="29">
        <f t="shared" si="3"/>
        <v>1.6485255396791296</v>
      </c>
      <c r="U21" s="29">
        <f t="shared" si="8"/>
        <v>0.82426276983956481</v>
      </c>
      <c r="X21" s="42" t="s">
        <v>53</v>
      </c>
      <c r="Y21" s="44">
        <f t="shared" si="11"/>
        <v>3.767527131155789E-5</v>
      </c>
      <c r="Z21" s="44">
        <f t="shared" si="11"/>
        <v>0</v>
      </c>
      <c r="AA21" s="44">
        <f t="shared" si="11"/>
        <v>3.7197499356862417E-2</v>
      </c>
      <c r="AB21" s="44">
        <f t="shared" si="11"/>
        <v>0</v>
      </c>
      <c r="AC21" s="44">
        <f t="shared" si="11"/>
        <v>3.7235174628173974E-2</v>
      </c>
    </row>
    <row r="22" spans="1:30" x14ac:dyDescent="0.25">
      <c r="A22" t="s">
        <v>107</v>
      </c>
      <c r="B22" t="s">
        <v>108</v>
      </c>
      <c r="C22" s="29">
        <f>'EcologyLenzTests - MAXIMUM'!AB16</f>
        <v>4.1107078203303764E-3</v>
      </c>
      <c r="D22" s="29">
        <f t="shared" si="4"/>
        <v>2.1635304317528298E-4</v>
      </c>
      <c r="F22" t="str">
        <f>IF(ISERROR(VLOOKUP($A22,TAPList!$B:$F,1,FALSE)),"Not Found","Yes")</f>
        <v>Not Found</v>
      </c>
      <c r="G22" t="str">
        <f>IFERROR(VLOOKUP($A22,HAPList!$A:$E,4,FALSE),"Not Found")</f>
        <v>No</v>
      </c>
      <c r="H22" t="str">
        <f>IFERROR(VLOOKUP($A22,HAPList!$A:$E,5,FALSE),"Not Found")</f>
        <v>Yes</v>
      </c>
      <c r="J22" t="str">
        <f>IFERROR(VLOOKUP($A22,TAPList!$B:$F,4,FALSE),"Not Found")</f>
        <v>Not Found</v>
      </c>
      <c r="K22" t="str">
        <f>IFERROR(VLOOKUP($A22,TAPList!$B:$F,2,FALSE),"Not Found")</f>
        <v>Not Found</v>
      </c>
      <c r="M22" s="43" t="str">
        <f t="shared" si="5"/>
        <v>Not found</v>
      </c>
      <c r="N22" s="43" t="str">
        <f t="shared" si="1"/>
        <v>Not found</v>
      </c>
      <c r="O22" s="43" t="str">
        <f t="shared" si="6"/>
        <v>Not found</v>
      </c>
      <c r="P22" s="43"/>
      <c r="Q22" s="43" t="str">
        <f t="shared" si="7"/>
        <v>No</v>
      </c>
      <c r="S22" s="29">
        <f t="shared" si="2"/>
        <v>8.113239119073112E-3</v>
      </c>
      <c r="T22" s="29">
        <f t="shared" si="3"/>
        <v>1.6226478238146224E-2</v>
      </c>
      <c r="U22" s="29">
        <f t="shared" si="8"/>
        <v>8.113239119073112E-3</v>
      </c>
      <c r="X22" s="42"/>
      <c r="Y22" s="42"/>
      <c r="Z22" s="42"/>
      <c r="AA22" s="42"/>
      <c r="AB22" s="42"/>
      <c r="AC22" s="42"/>
    </row>
    <row r="23" spans="1:30" x14ac:dyDescent="0.25">
      <c r="A23" t="s">
        <v>121</v>
      </c>
      <c r="B23" t="s">
        <v>122</v>
      </c>
      <c r="C23" s="29">
        <f>'EcologyLenzTests - MAXIMUM'!AB17</f>
        <v>3.2952237584269357E-2</v>
      </c>
      <c r="D23" s="29">
        <f t="shared" si="4"/>
        <v>1.7343282939089133E-3</v>
      </c>
      <c r="F23" t="str">
        <f>IF(ISERROR(VLOOKUP($A23,TAPList!$B:$F,1,FALSE)),"Not Found","Yes")</f>
        <v>Yes</v>
      </c>
      <c r="G23" t="str">
        <f>IFERROR(VLOOKUP($A23,HAPList!$A:$E,4,FALSE),"Not Found")</f>
        <v>Yes</v>
      </c>
      <c r="H23" t="str">
        <f>IFERROR(VLOOKUP($A23,HAPList!$A:$E,5,FALSE),"Not Found")</f>
        <v>Yes</v>
      </c>
      <c r="J23">
        <f>IFERROR(VLOOKUP($A23,TAPList!$B:$F,4,FALSE),"Not Found")</f>
        <v>92</v>
      </c>
      <c r="K23" t="str">
        <f>IFERROR(VLOOKUP($A23,TAPList!$B:$F,2,FALSE),"Not Found")</f>
        <v>24-hr</v>
      </c>
      <c r="M23" s="43">
        <f t="shared" si="5"/>
        <v>0.35636882751553012</v>
      </c>
      <c r="N23" s="43">
        <f t="shared" si="1"/>
        <v>0.71273765503106024</v>
      </c>
      <c r="O23" s="43">
        <f t="shared" si="6"/>
        <v>0.35636882751553012</v>
      </c>
      <c r="P23" s="43"/>
      <c r="Q23" s="43" t="str">
        <f t="shared" si="7"/>
        <v>No</v>
      </c>
      <c r="S23" s="29">
        <f t="shared" si="2"/>
        <v>6.5037311021584249E-2</v>
      </c>
      <c r="T23" s="29">
        <f t="shared" si="3"/>
        <v>0.1300746220431685</v>
      </c>
      <c r="U23" s="29">
        <f t="shared" si="8"/>
        <v>6.5037311021584249E-2</v>
      </c>
      <c r="X23" s="42"/>
      <c r="Y23" s="63" t="s">
        <v>2093</v>
      </c>
      <c r="Z23" s="63"/>
      <c r="AA23" s="63"/>
      <c r="AB23" s="63"/>
      <c r="AC23" s="63"/>
    </row>
    <row r="24" spans="1:30" x14ac:dyDescent="0.25">
      <c r="A24" t="s">
        <v>64</v>
      </c>
      <c r="B24" t="s">
        <v>51</v>
      </c>
      <c r="C24" s="29">
        <f>'EcologyLenzTests - MAXIMUM'!AB18</f>
        <v>2.655561838988775E-2</v>
      </c>
      <c r="D24" s="29">
        <f t="shared" si="4"/>
        <v>1.3976641257835659E-3</v>
      </c>
      <c r="F24" t="str">
        <f>IF(ISERROR(VLOOKUP($A24,TAPList!$B:$F,1,FALSE)),"Not Found","Yes")</f>
        <v>Yes</v>
      </c>
      <c r="G24" t="str">
        <f>IFERROR(VLOOKUP($A24,HAPList!$A:$E,4,FALSE),"Not Found")</f>
        <v>Yes</v>
      </c>
      <c r="H24" t="str">
        <f>IFERROR(VLOOKUP($A24,HAPList!$A:$E,5,FALSE),"Not Found")</f>
        <v>Yes</v>
      </c>
      <c r="J24">
        <f>IFERROR(VLOOKUP($A24,TAPList!$B:$F,4,FALSE),"Not Found")</f>
        <v>6.62</v>
      </c>
      <c r="K24" t="str">
        <f>IFERROR(VLOOKUP($A24,TAPList!$B:$F,2,FALSE),"Not Found")</f>
        <v>year</v>
      </c>
      <c r="M24" s="43">
        <f t="shared" si="5"/>
        <v>104.82480943376744</v>
      </c>
      <c r="N24" s="43">
        <f t="shared" si="1"/>
        <v>209.64961886753488</v>
      </c>
      <c r="O24" s="43">
        <f t="shared" si="6"/>
        <v>104.82480943376744</v>
      </c>
      <c r="P24" s="43"/>
      <c r="Q24" s="43" t="str">
        <f t="shared" si="7"/>
        <v>Yes</v>
      </c>
      <c r="S24" s="29">
        <f t="shared" si="2"/>
        <v>5.2412404716883722E-2</v>
      </c>
      <c r="T24" s="29">
        <f t="shared" si="3"/>
        <v>0.10482480943376744</v>
      </c>
      <c r="U24" s="29">
        <f t="shared" si="8"/>
        <v>5.2412404716883722E-2</v>
      </c>
      <c r="X24" s="42" t="s">
        <v>135</v>
      </c>
      <c r="Y24" s="44">
        <f>Y18*($N$5-$M$5)</f>
        <v>0</v>
      </c>
      <c r="Z24" s="44">
        <f t="shared" ref="Z24:AC24" si="12">Z18*($N$5-$M$5)</f>
        <v>0</v>
      </c>
      <c r="AA24" s="44">
        <f t="shared" si="12"/>
        <v>9.6375339242779869</v>
      </c>
      <c r="AB24" s="44">
        <f t="shared" si="12"/>
        <v>0</v>
      </c>
      <c r="AC24" s="44">
        <f t="shared" si="12"/>
        <v>9.6375339242779869</v>
      </c>
      <c r="AD24" s="29">
        <f>AC24/$C$5</f>
        <v>4.8187669621389938E-3</v>
      </c>
    </row>
    <row r="25" spans="1:30" x14ac:dyDescent="0.25">
      <c r="A25" t="s">
        <v>116</v>
      </c>
      <c r="B25" t="s">
        <v>117</v>
      </c>
      <c r="C25" s="29">
        <f>'EcologyLenzTests - MAXIMUM'!AB19</f>
        <v>5.3337610112525212E-2</v>
      </c>
      <c r="D25" s="29">
        <f t="shared" si="4"/>
        <v>2.8072426375013271E-3</v>
      </c>
      <c r="F25" t="str">
        <f>IF(ISERROR(VLOOKUP($A25,TAPList!$B:$F,1,FALSE)),"Not Found","Yes")</f>
        <v>Not Found</v>
      </c>
      <c r="G25" t="str">
        <f>IFERROR(VLOOKUP($A25,HAPList!$A:$E,4,FALSE),"Not Found")</f>
        <v>No</v>
      </c>
      <c r="H25" t="str">
        <f>IFERROR(VLOOKUP($A25,HAPList!$A:$E,5,FALSE),"Not Found")</f>
        <v>Yes</v>
      </c>
      <c r="J25" t="str">
        <f>IFERROR(VLOOKUP($A25,TAPList!$B:$F,4,FALSE),"Not Found")</f>
        <v>Not Found</v>
      </c>
      <c r="K25" t="str">
        <f>IFERROR(VLOOKUP($A25,TAPList!$B:$F,2,FALSE),"Not Found")</f>
        <v>Not Found</v>
      </c>
      <c r="M25" s="43" t="str">
        <f t="shared" si="5"/>
        <v>Not found</v>
      </c>
      <c r="N25" s="43" t="str">
        <f t="shared" si="1"/>
        <v>Not found</v>
      </c>
      <c r="O25" s="43" t="str">
        <f t="shared" si="6"/>
        <v>Not found</v>
      </c>
      <c r="P25" s="43"/>
      <c r="Q25" s="43" t="str">
        <f t="shared" si="7"/>
        <v>No</v>
      </c>
      <c r="S25" s="29">
        <f t="shared" si="2"/>
        <v>0.10527159890629975</v>
      </c>
      <c r="T25" s="29">
        <f t="shared" si="3"/>
        <v>0.2105431978125995</v>
      </c>
      <c r="U25" s="29">
        <f t="shared" si="8"/>
        <v>0.10527159890629975</v>
      </c>
      <c r="X25" s="42" t="s">
        <v>51</v>
      </c>
      <c r="Y25" s="44">
        <f t="shared" ref="Y25:AC25" si="13">Y19*($N$5-$M$5)</f>
        <v>0</v>
      </c>
      <c r="Z25" s="44">
        <f t="shared" si="13"/>
        <v>0</v>
      </c>
      <c r="AA25" s="44">
        <f t="shared" si="13"/>
        <v>103.98391865668356</v>
      </c>
      <c r="AB25" s="44">
        <f t="shared" si="13"/>
        <v>0.84089077708387361</v>
      </c>
      <c r="AC25" s="44">
        <f t="shared" si="13"/>
        <v>104.82480943376744</v>
      </c>
      <c r="AD25" s="29">
        <f t="shared" ref="AD25:AD27" si="14">AC25/$C$5</f>
        <v>5.2412404716883722E-2</v>
      </c>
    </row>
    <row r="26" spans="1:30" x14ac:dyDescent="0.25">
      <c r="A26" t="s">
        <v>70</v>
      </c>
      <c r="B26" t="s">
        <v>56</v>
      </c>
      <c r="C26" s="29">
        <f>'EcologyLenzTests - MAXIMUM'!AB20</f>
        <v>3.7907633435493422E-2</v>
      </c>
      <c r="D26" s="29">
        <f t="shared" si="4"/>
        <v>1.9951386018680749E-3</v>
      </c>
      <c r="F26" t="str">
        <f>IF(ISERROR(VLOOKUP($A26,TAPList!$B:$F,1,FALSE)),"Not Found","Yes")</f>
        <v>Yes</v>
      </c>
      <c r="G26" t="str">
        <f>IFERROR(VLOOKUP($A26,HAPList!$A:$E,4,FALSE),"Not Found")</f>
        <v>Yes</v>
      </c>
      <c r="H26" t="str">
        <f>IFERROR(VLOOKUP($A26,HAPList!$A:$E,5,FALSE),"Not Found")</f>
        <v>Yes</v>
      </c>
      <c r="J26">
        <f>IFERROR(VLOOKUP($A26,TAPList!$B:$F,4,FALSE),"Not Found")</f>
        <v>394</v>
      </c>
      <c r="K26" t="str">
        <f>IFERROR(VLOOKUP($A26,TAPList!$B:$F,2,FALSE),"Not Found")</f>
        <v>24-hr</v>
      </c>
      <c r="M26" s="43">
        <f t="shared" si="5"/>
        <v>0.40995998668522088</v>
      </c>
      <c r="N26" s="43">
        <f t="shared" si="1"/>
        <v>0.81991997337044176</v>
      </c>
      <c r="O26" s="43">
        <f t="shared" si="6"/>
        <v>0.40995998668522088</v>
      </c>
      <c r="P26" s="43"/>
      <c r="Q26" s="43" t="str">
        <f t="shared" si="7"/>
        <v>No</v>
      </c>
      <c r="S26" s="29">
        <f t="shared" si="2"/>
        <v>7.4817697570052813E-2</v>
      </c>
      <c r="T26" s="29">
        <f t="shared" si="3"/>
        <v>0.14963539514010563</v>
      </c>
      <c r="U26" s="29">
        <f t="shared" si="8"/>
        <v>7.4817697570052813E-2</v>
      </c>
      <c r="X26" s="42" t="s">
        <v>52</v>
      </c>
      <c r="Y26" s="44">
        <f t="shared" ref="Y26:AC26" si="15">Y20*($N$5-$M$5)</f>
        <v>0</v>
      </c>
      <c r="Z26" s="44">
        <f t="shared" si="15"/>
        <v>0</v>
      </c>
      <c r="AA26" s="44">
        <f t="shared" si="15"/>
        <v>167.38874710588084</v>
      </c>
      <c r="AB26" s="44">
        <f t="shared" si="15"/>
        <v>0</v>
      </c>
      <c r="AC26" s="44">
        <f t="shared" si="15"/>
        <v>167.38874710588084</v>
      </c>
      <c r="AD26" s="29">
        <f t="shared" si="14"/>
        <v>8.3694373552940418E-2</v>
      </c>
    </row>
    <row r="27" spans="1:30" x14ac:dyDescent="0.25">
      <c r="A27" t="s">
        <v>42</v>
      </c>
      <c r="B27" t="s">
        <v>43</v>
      </c>
      <c r="C27" s="29">
        <f>'EcologyLenzTests - MAXIMUM'!AB21</f>
        <v>5.251100026001327E-2</v>
      </c>
      <c r="D27" s="29">
        <f t="shared" si="4"/>
        <v>2.7637368557901719E-3</v>
      </c>
      <c r="F27" t="str">
        <f>IF(ISERROR(VLOOKUP($A27,TAPList!$B:$F,1,FALSE)),"Not Found","Yes")</f>
        <v>Yes</v>
      </c>
      <c r="G27" t="str">
        <f>IFERROR(VLOOKUP($A27,HAPList!$A:$E,4,FALSE),"Not Found")</f>
        <v>Yes</v>
      </c>
      <c r="H27" t="str">
        <f>IFERROR(VLOOKUP($A27,HAPList!$A:$E,5,FALSE),"Not Found")</f>
        <v>Yes</v>
      </c>
      <c r="J27">
        <f>IFERROR(VLOOKUP($A27,TAPList!$B:$F,4,FALSE),"Not Found")</f>
        <v>657</v>
      </c>
      <c r="K27" t="str">
        <f>IFERROR(VLOOKUP($A27,TAPList!$B:$F,2,FALSE),"Not Found")</f>
        <v>24-hr</v>
      </c>
      <c r="M27" s="43">
        <f t="shared" si="5"/>
        <v>0.56789113475140518</v>
      </c>
      <c r="N27" s="43">
        <f t="shared" si="1"/>
        <v>1.1357822695028104</v>
      </c>
      <c r="O27" s="43">
        <f t="shared" si="6"/>
        <v>0.56789113475140518</v>
      </c>
      <c r="P27" s="43"/>
      <c r="Q27" s="43" t="str">
        <f t="shared" si="7"/>
        <v>No</v>
      </c>
      <c r="S27" s="29">
        <f t="shared" si="2"/>
        <v>0.10364013209213145</v>
      </c>
      <c r="T27" s="29">
        <f t="shared" si="3"/>
        <v>0.2072802641842629</v>
      </c>
      <c r="U27" s="29">
        <f t="shared" si="8"/>
        <v>0.10364013209213145</v>
      </c>
      <c r="X27" s="42" t="s">
        <v>53</v>
      </c>
      <c r="Y27" s="44">
        <f t="shared" ref="Y27:AC27" si="16">Y21*($N$5-$M$5)</f>
        <v>2.8256453483668418</v>
      </c>
      <c r="Z27" s="44">
        <f t="shared" si="16"/>
        <v>0</v>
      </c>
      <c r="AA27" s="44">
        <f t="shared" si="16"/>
        <v>2789.8124517646811</v>
      </c>
      <c r="AB27" s="44">
        <f t="shared" si="16"/>
        <v>0</v>
      </c>
      <c r="AC27" s="44">
        <f t="shared" si="16"/>
        <v>2792.6380971130479</v>
      </c>
      <c r="AD27" s="29">
        <f t="shared" si="14"/>
        <v>1.396319048556524</v>
      </c>
    </row>
    <row r="28" spans="1:30" x14ac:dyDescent="0.25">
      <c r="A28" t="s">
        <v>133</v>
      </c>
      <c r="B28" t="s">
        <v>130</v>
      </c>
      <c r="C28" s="29">
        <f>'EcologyLenzTests - MAXIMUM'!AB22</f>
        <v>4.9472674144626999E-2</v>
      </c>
      <c r="D28" s="29">
        <f t="shared" si="4"/>
        <v>2.6038249549803685E-3</v>
      </c>
      <c r="F28" t="str">
        <f>IF(ISERROR(VLOOKUP($A28,TAPList!$B:$F,1,FALSE)),"Not Found","Yes")</f>
        <v>Not Found</v>
      </c>
      <c r="G28" t="str">
        <f>IFERROR(VLOOKUP($A28,HAPList!$A:$E,4,FALSE),"Not Found")</f>
        <v>Not Found</v>
      </c>
      <c r="H28" t="str">
        <f>IFERROR(VLOOKUP($A28,HAPList!$A:$E,5,FALSE),"Not Found")</f>
        <v>Not Found</v>
      </c>
      <c r="J28" t="str">
        <f>IFERROR(VLOOKUP($A28,TAPList!$B:$F,4,FALSE),"Not Found")</f>
        <v>Not Found</v>
      </c>
      <c r="K28" t="str">
        <f>IFERROR(VLOOKUP($A28,TAPList!$B:$F,2,FALSE),"Not Found")</f>
        <v>Not Found</v>
      </c>
      <c r="M28" s="43" t="str">
        <f t="shared" si="5"/>
        <v>Not found</v>
      </c>
      <c r="N28" s="43" t="str">
        <f t="shared" si="1"/>
        <v>Not found</v>
      </c>
      <c r="O28" s="43" t="str">
        <f t="shared" si="6"/>
        <v>Not found</v>
      </c>
      <c r="P28" s="43"/>
      <c r="Q28" s="43" t="str">
        <f t="shared" si="7"/>
        <v>No</v>
      </c>
      <c r="S28" s="29">
        <f t="shared" si="2"/>
        <v>9.7643435811763823E-2</v>
      </c>
      <c r="T28" s="29">
        <f t="shared" si="3"/>
        <v>0.19528687162352765</v>
      </c>
      <c r="U28" s="29">
        <f t="shared" si="8"/>
        <v>9.7643435811763823E-2</v>
      </c>
    </row>
    <row r="29" spans="1:30" x14ac:dyDescent="0.25">
      <c r="A29" t="s">
        <v>67</v>
      </c>
      <c r="B29" t="s">
        <v>54</v>
      </c>
      <c r="C29" s="29">
        <f>'EcologyLenzTests - MAXIMUM'!AB23</f>
        <v>4.1762647005204616E-4</v>
      </c>
      <c r="D29" s="29">
        <f t="shared" si="4"/>
        <v>2.1980340529055061E-5</v>
      </c>
      <c r="F29" t="str">
        <f>IF(ISERROR(VLOOKUP($A29,TAPList!$B:$F,1,FALSE)),"Not Found","Yes")</f>
        <v>Yes</v>
      </c>
      <c r="G29" t="str">
        <f>IFERROR(VLOOKUP($A29,HAPList!$A:$E,4,FALSE),"Not Found")</f>
        <v>Yes</v>
      </c>
      <c r="H29" t="str">
        <f>IFERROR(VLOOKUP($A29,HAPList!$A:$E,5,FALSE),"Not Found")</f>
        <v>Yes</v>
      </c>
      <c r="J29">
        <f>IFERROR(VLOOKUP($A29,TAPList!$B:$F,4,FALSE),"Not Found")</f>
        <v>76.8</v>
      </c>
      <c r="K29" t="str">
        <f>IFERROR(VLOOKUP($A29,TAPList!$B:$F,2,FALSE),"Not Found")</f>
        <v>year</v>
      </c>
      <c r="M29" s="43">
        <f t="shared" si="5"/>
        <v>1.6485255396791296</v>
      </c>
      <c r="N29" s="43">
        <f t="shared" si="1"/>
        <v>3.2970510793582593</v>
      </c>
      <c r="O29" s="43">
        <f t="shared" si="6"/>
        <v>1.6485255396791296</v>
      </c>
      <c r="P29" s="43"/>
      <c r="Q29" s="43" t="str">
        <f t="shared" si="7"/>
        <v>No</v>
      </c>
      <c r="S29" s="29">
        <f t="shared" si="2"/>
        <v>8.2426276983956479E-4</v>
      </c>
      <c r="T29" s="29">
        <f t="shared" si="3"/>
        <v>1.6485255396791296E-3</v>
      </c>
      <c r="U29" s="29">
        <f t="shared" si="8"/>
        <v>8.2426276983956479E-4</v>
      </c>
      <c r="X29" s="42"/>
      <c r="Y29" s="63" t="s">
        <v>2094</v>
      </c>
      <c r="Z29" s="63"/>
      <c r="AA29" s="63"/>
      <c r="AB29" s="63"/>
      <c r="AC29" s="63"/>
    </row>
    <row r="30" spans="1:30" x14ac:dyDescent="0.25">
      <c r="A30" t="s">
        <v>136</v>
      </c>
      <c r="B30" t="s">
        <v>137</v>
      </c>
      <c r="C30" s="29">
        <f>'EcologyLenzTests - MAXIMUM'!AB24</f>
        <v>1.3492547493989186E-3</v>
      </c>
      <c r="D30" s="29">
        <f t="shared" si="4"/>
        <v>7.1013407863100979E-5</v>
      </c>
      <c r="F30" t="str">
        <f>IF(ISERROR(VLOOKUP($A30,TAPList!$B:$F,1,FALSE)),"Not Found","Yes")</f>
        <v>Not Found</v>
      </c>
      <c r="G30" t="str">
        <f>IFERROR(VLOOKUP($A30,HAPList!$A:$E,4,FALSE),"Not Found")</f>
        <v>Not Found</v>
      </c>
      <c r="H30" t="str">
        <f>IFERROR(VLOOKUP($A30,HAPList!$A:$E,5,FALSE),"Not Found")</f>
        <v>Not Found</v>
      </c>
      <c r="J30" t="str">
        <f>IFERROR(VLOOKUP($A30,TAPList!$B:$F,4,FALSE),"Not Found")</f>
        <v>Not Found</v>
      </c>
      <c r="K30" t="str">
        <f>IFERROR(VLOOKUP($A30,TAPList!$B:$F,2,FALSE),"Not Found")</f>
        <v>Not Found</v>
      </c>
      <c r="M30" s="43" t="str">
        <f t="shared" si="5"/>
        <v>Not found</v>
      </c>
      <c r="N30" s="43" t="str">
        <f t="shared" si="1"/>
        <v>Not found</v>
      </c>
      <c r="O30" s="43" t="str">
        <f t="shared" si="6"/>
        <v>Not found</v>
      </c>
      <c r="P30" s="43"/>
      <c r="Q30" s="43" t="str">
        <f t="shared" si="7"/>
        <v>No</v>
      </c>
      <c r="S30" s="29">
        <f t="shared" si="2"/>
        <v>2.6630027948662868E-3</v>
      </c>
      <c r="T30" s="29">
        <f t="shared" si="3"/>
        <v>5.3260055897325735E-3</v>
      </c>
      <c r="U30" s="29">
        <f t="shared" si="8"/>
        <v>2.6630027948662868E-3</v>
      </c>
      <c r="X30" s="42" t="s">
        <v>135</v>
      </c>
      <c r="Y30" s="58">
        <f>Y24*453.5924/8760/3600</f>
        <v>0</v>
      </c>
      <c r="Z30" s="58">
        <f t="shared" ref="Z30:AC30" si="17">Z24*453.5924/8760/3600</f>
        <v>0</v>
      </c>
      <c r="AA30" s="58">
        <f t="shared" si="17"/>
        <v>1.3861974070252E-4</v>
      </c>
      <c r="AB30" s="58">
        <f t="shared" si="17"/>
        <v>0</v>
      </c>
      <c r="AC30" s="58">
        <f t="shared" si="17"/>
        <v>1.3861974070252E-4</v>
      </c>
    </row>
    <row r="31" spans="1:30" x14ac:dyDescent="0.25">
      <c r="A31" t="s">
        <v>132</v>
      </c>
      <c r="B31" t="s">
        <v>131</v>
      </c>
      <c r="C31" s="29">
        <f>'EcologyLenzTests - MAXIMUM'!AB25</f>
        <v>5.3327687714338205E-2</v>
      </c>
      <c r="D31" s="29">
        <f t="shared" si="4"/>
        <v>2.8067204060178001E-3</v>
      </c>
      <c r="F31" t="str">
        <f>IF(ISERROR(VLOOKUP($A31,TAPList!$B:$F,1,FALSE)),"Not Found","Yes")</f>
        <v>Yes</v>
      </c>
      <c r="G31" t="str">
        <f>IFERROR(VLOOKUP($A31,HAPList!$A:$E,4,FALSE),"Not Found")</f>
        <v>Yes</v>
      </c>
      <c r="H31" t="str">
        <f>IFERROR(VLOOKUP($A31,HAPList!$A:$E,5,FALSE),"Not Found")</f>
        <v>Yes</v>
      </c>
      <c r="J31">
        <f>IFERROR(VLOOKUP($A31,TAPList!$B:$F,4,FALSE),"Not Found")</f>
        <v>118</v>
      </c>
      <c r="K31" t="str">
        <f>IFERROR(VLOOKUP($A31,TAPList!$B:$F,2,FALSE),"Not Found")</f>
        <v>24-hr</v>
      </c>
      <c r="M31" s="43">
        <f t="shared" si="5"/>
        <v>0.57672337109954797</v>
      </c>
      <c r="N31" s="43">
        <f t="shared" si="1"/>
        <v>1.1534467421990959</v>
      </c>
      <c r="O31" s="43">
        <f t="shared" si="6"/>
        <v>0.57672337109954797</v>
      </c>
      <c r="P31" s="43"/>
      <c r="Q31" s="43" t="str">
        <f t="shared" si="7"/>
        <v>No</v>
      </c>
      <c r="S31" s="29">
        <f t="shared" si="2"/>
        <v>0.1052520152256675</v>
      </c>
      <c r="T31" s="29">
        <f t="shared" si="3"/>
        <v>0.21050403045133501</v>
      </c>
      <c r="U31" s="29">
        <f t="shared" si="8"/>
        <v>0.1052520152256675</v>
      </c>
      <c r="X31" s="42" t="s">
        <v>51</v>
      </c>
      <c r="Y31" s="58">
        <f t="shared" ref="Y31:AC33" si="18">Y25*453.5924/8760/3600</f>
        <v>0</v>
      </c>
      <c r="Z31" s="58">
        <f t="shared" si="18"/>
        <v>0</v>
      </c>
      <c r="AA31" s="58">
        <f t="shared" si="18"/>
        <v>1.4956340444219264E-3</v>
      </c>
      <c r="AB31" s="58">
        <f t="shared" si="18"/>
        <v>1.2094801677934399E-5</v>
      </c>
      <c r="AC31" s="58">
        <f t="shared" si="18"/>
        <v>1.5077288460998608E-3</v>
      </c>
    </row>
    <row r="32" spans="1:30" x14ac:dyDescent="0.25">
      <c r="A32" t="s">
        <v>139</v>
      </c>
      <c r="B32" t="s">
        <v>140</v>
      </c>
      <c r="C32" s="29">
        <f>'EcologyLenzTests - MAXIMUM'!AB26</f>
        <v>3.9835140220349022E-2</v>
      </c>
      <c r="D32" s="29">
        <f t="shared" si="4"/>
        <v>2.096586327386791E-3</v>
      </c>
      <c r="F32" t="str">
        <f>IF(ISERROR(VLOOKUP($A32,TAPList!$B:$F,1,FALSE)),"Not Found","Yes")</f>
        <v>Not Found</v>
      </c>
      <c r="G32" t="str">
        <f>IFERROR(VLOOKUP($A32,HAPList!$A:$E,4,FALSE),"Not Found")</f>
        <v>No</v>
      </c>
      <c r="H32" t="str">
        <f>IFERROR(VLOOKUP($A32,HAPList!$A:$E,5,FALSE),"Not Found")</f>
        <v>Yes</v>
      </c>
      <c r="J32" t="str">
        <f>IFERROR(VLOOKUP($A32,TAPList!$B:$F,4,FALSE),"Not Found")</f>
        <v>Not Found</v>
      </c>
      <c r="K32" t="str">
        <f>IFERROR(VLOOKUP($A32,TAPList!$B:$F,2,FALSE),"Not Found")</f>
        <v>Not Found</v>
      </c>
      <c r="M32" s="43" t="str">
        <f t="shared" si="5"/>
        <v>Not found</v>
      </c>
      <c r="N32" s="43" t="str">
        <f t="shared" si="1"/>
        <v>Not found</v>
      </c>
      <c r="O32" s="43" t="str">
        <f t="shared" si="6"/>
        <v>Not found</v>
      </c>
      <c r="P32" s="43"/>
      <c r="Q32" s="43" t="str">
        <f t="shared" si="7"/>
        <v>No</v>
      </c>
      <c r="S32" s="29">
        <f t="shared" si="2"/>
        <v>7.862198727700466E-2</v>
      </c>
      <c r="T32" s="29">
        <f t="shared" si="3"/>
        <v>0.15724397455400932</v>
      </c>
      <c r="U32" s="29">
        <f t="shared" si="8"/>
        <v>7.862198727700466E-2</v>
      </c>
      <c r="X32" s="42" t="s">
        <v>52</v>
      </c>
      <c r="Y32" s="58">
        <f t="shared" si="18"/>
        <v>0</v>
      </c>
      <c r="Z32" s="58">
        <f t="shared" si="18"/>
        <v>0</v>
      </c>
      <c r="AA32" s="58">
        <f t="shared" si="18"/>
        <v>2.4076060227279789E-3</v>
      </c>
      <c r="AB32" s="58">
        <f t="shared" si="18"/>
        <v>0</v>
      </c>
      <c r="AC32" s="58">
        <f t="shared" si="18"/>
        <v>2.4076060227279789E-3</v>
      </c>
    </row>
    <row r="33" spans="1:30" x14ac:dyDescent="0.25">
      <c r="A33" t="s">
        <v>35</v>
      </c>
      <c r="B33" t="s">
        <v>98</v>
      </c>
      <c r="C33" s="29">
        <f>'EcologyLenzTests - MAXIMUM'!AB27</f>
        <v>4.71561398328857</v>
      </c>
      <c r="D33" s="29">
        <f t="shared" si="4"/>
        <v>0.24819020964676686</v>
      </c>
      <c r="F33" t="str">
        <f>IF(ISERROR(VLOOKUP($A33,TAPList!$B:$F,1,FALSE)),"Not Found","Yes")</f>
        <v>Not Found</v>
      </c>
      <c r="G33" t="str">
        <f>IFERROR(VLOOKUP($A33,HAPList!$A:$E,4,FALSE),"Not Found")</f>
        <v>Not Found</v>
      </c>
      <c r="H33" t="str">
        <f>IFERROR(VLOOKUP($A33,HAPList!$A:$E,5,FALSE),"Not Found")</f>
        <v>Not Found</v>
      </c>
      <c r="J33" t="str">
        <f>IFERROR(VLOOKUP($A33,TAPList!$B:$F,4,FALSE),"Not Found")</f>
        <v>Not Found</v>
      </c>
      <c r="K33" t="str">
        <f>IFERROR(VLOOKUP($A33,TAPList!$B:$F,2,FALSE),"Not Found")</f>
        <v>Not Found</v>
      </c>
      <c r="M33" s="43" t="str">
        <f t="shared" si="5"/>
        <v>Not found</v>
      </c>
      <c r="N33" s="43" t="str">
        <f t="shared" si="1"/>
        <v>Not found</v>
      </c>
      <c r="O33" s="43" t="str">
        <f t="shared" si="6"/>
        <v>Not found</v>
      </c>
      <c r="P33" s="43"/>
      <c r="Q33" s="43" t="str">
        <f t="shared" si="7"/>
        <v>No</v>
      </c>
      <c r="S33" s="29">
        <f t="shared" si="2"/>
        <v>9.3071328617537556</v>
      </c>
      <c r="T33" s="29">
        <f t="shared" si="3"/>
        <v>18.614265723507511</v>
      </c>
      <c r="U33" s="29">
        <f t="shared" si="8"/>
        <v>9.3071328617537556</v>
      </c>
      <c r="X33" s="42" t="s">
        <v>53</v>
      </c>
      <c r="Y33" s="58">
        <f t="shared" si="18"/>
        <v>4.0642163087092586E-5</v>
      </c>
      <c r="Z33" s="58">
        <f t="shared" si="18"/>
        <v>0</v>
      </c>
      <c r="AA33" s="58">
        <f t="shared" si="18"/>
        <v>4.0126767045466319E-2</v>
      </c>
      <c r="AB33" s="58">
        <f t="shared" si="18"/>
        <v>0</v>
      </c>
      <c r="AC33" s="58">
        <f t="shared" si="18"/>
        <v>4.0167409208553412E-2</v>
      </c>
      <c r="AD33" t="s">
        <v>2099</v>
      </c>
    </row>
    <row r="34" spans="1:30" x14ac:dyDescent="0.25">
      <c r="A34" t="s">
        <v>99</v>
      </c>
      <c r="B34" t="s">
        <v>100</v>
      </c>
      <c r="C34" s="29">
        <f>'EcologyLenzTests - MAXIMUM'!AB28</f>
        <v>11.901112577434567</v>
      </c>
      <c r="D34" s="29">
        <f t="shared" si="4"/>
        <v>0.62637434618076671</v>
      </c>
      <c r="F34" t="str">
        <f>IF(ISERROR(VLOOKUP($A34,TAPList!$B:$F,1,FALSE)),"Not Found","Yes")</f>
        <v>Not Found</v>
      </c>
      <c r="G34" t="str">
        <f>IFERROR(VLOOKUP($A34,HAPList!$A:$E,4,FALSE),"Not Found")</f>
        <v>Not Found</v>
      </c>
      <c r="H34" t="str">
        <f>IFERROR(VLOOKUP($A34,HAPList!$A:$E,5,FALSE),"Not Found")</f>
        <v>Not Found</v>
      </c>
      <c r="J34" t="str">
        <f>IFERROR(VLOOKUP($A34,TAPList!$B:$F,4,FALSE),"Not Found")</f>
        <v>Not Found</v>
      </c>
      <c r="K34" t="str">
        <f>IFERROR(VLOOKUP($A34,TAPList!$B:$F,2,FALSE),"Not Found")</f>
        <v>Not Found</v>
      </c>
      <c r="M34" s="43" t="str">
        <f t="shared" si="5"/>
        <v>Not found</v>
      </c>
      <c r="N34" s="43" t="str">
        <f t="shared" si="1"/>
        <v>Not found</v>
      </c>
      <c r="O34" s="43" t="str">
        <f t="shared" si="6"/>
        <v>Not found</v>
      </c>
      <c r="P34" s="43"/>
      <c r="Q34" s="43" t="str">
        <f t="shared" si="7"/>
        <v>No</v>
      </c>
      <c r="S34" s="29">
        <f t="shared" si="2"/>
        <v>23.48903798177875</v>
      </c>
      <c r="T34" s="29">
        <f t="shared" si="3"/>
        <v>46.978075963557501</v>
      </c>
      <c r="U34" s="29">
        <f t="shared" si="8"/>
        <v>23.48903798177875</v>
      </c>
    </row>
    <row r="35" spans="1:30" x14ac:dyDescent="0.25">
      <c r="U35" s="29"/>
    </row>
    <row r="36" spans="1:30" x14ac:dyDescent="0.25">
      <c r="A36" s="37" t="s">
        <v>2027</v>
      </c>
      <c r="U36" s="29"/>
    </row>
    <row r="37" spans="1:30" x14ac:dyDescent="0.25">
      <c r="A37" s="38" t="s">
        <v>93</v>
      </c>
      <c r="B37" s="38" t="s">
        <v>2014</v>
      </c>
      <c r="C37" s="39" t="s">
        <v>2015</v>
      </c>
      <c r="D37" s="40" t="s">
        <v>2016</v>
      </c>
      <c r="E37" s="40"/>
      <c r="F37" s="40" t="s">
        <v>2017</v>
      </c>
      <c r="G37" s="40" t="s">
        <v>2018</v>
      </c>
      <c r="H37" s="40" t="s">
        <v>2019</v>
      </c>
      <c r="J37" s="40" t="s">
        <v>2020</v>
      </c>
      <c r="K37" s="40" t="s">
        <v>2021</v>
      </c>
      <c r="L37" s="36"/>
      <c r="M37" s="40" t="s">
        <v>2022</v>
      </c>
      <c r="N37" s="40" t="s">
        <v>2022</v>
      </c>
      <c r="O37" s="40" t="s">
        <v>2022</v>
      </c>
      <c r="P37" s="41"/>
      <c r="Q37" s="41" t="s">
        <v>2023</v>
      </c>
      <c r="S37" s="38" t="s">
        <v>0</v>
      </c>
      <c r="T37" s="38" t="s">
        <v>0</v>
      </c>
      <c r="U37" s="38" t="s">
        <v>0</v>
      </c>
    </row>
    <row r="38" spans="1:30" x14ac:dyDescent="0.25">
      <c r="A38" t="s">
        <v>762</v>
      </c>
      <c r="B38" t="s">
        <v>1968</v>
      </c>
      <c r="C38" s="29">
        <f>'EcologyLenzTests - MAXIMUM'!AB41</f>
        <v>1.4201290221632353E-2</v>
      </c>
      <c r="D38" s="29">
        <f t="shared" ref="D38:D41" si="19">C38*$C$5/$C$6</f>
        <v>7.4743632745433435E-4</v>
      </c>
      <c r="F38" t="str">
        <f>IF(ISERROR(VLOOKUP($A38,TAPList!$B:$F,1,FALSE)),"Not Found","Yes")</f>
        <v>Not Found</v>
      </c>
      <c r="G38" t="str">
        <f>IFERROR(VLOOKUP($A38,HAPList!$A:$E,4,FALSE),"Not Found")</f>
        <v>Yes</v>
      </c>
      <c r="H38" t="str">
        <f>IFERROR(VLOOKUP($A38,HAPList!$A:$E,5,FALSE),"Not Found")</f>
        <v>Yes</v>
      </c>
      <c r="J38" t="str">
        <f>IFERROR(VLOOKUP($A38,TAPList!$B:$F,4,FALSE),"Not Found")</f>
        <v>Not Found</v>
      </c>
      <c r="K38" t="str">
        <f>IFERROR(VLOOKUP($A38,TAPList!$B:$F,2,FALSE),"Not Found")</f>
        <v>Not Found</v>
      </c>
      <c r="M38" s="43" t="str">
        <f>IF($K38="24-hr",$D38*$M$5/365,IF($K38="year",$D38*$M$5,"Not found"))</f>
        <v>Not found</v>
      </c>
      <c r="O38" s="43" t="str">
        <f t="shared" ref="O38:O41" si="20">IFERROR(N38-M38,"Not found")</f>
        <v>Not found</v>
      </c>
      <c r="Q38" s="43" t="str">
        <f t="shared" ref="Q38:Q41" si="21">IF(O38&gt;$J38,"Yes","No")</f>
        <v>No</v>
      </c>
      <c r="S38" s="29">
        <f>$D38*$M$5/$C$5</f>
        <v>2.8028862279537537E-2</v>
      </c>
      <c r="T38" s="29">
        <f>$D38*$N$5/$C$5</f>
        <v>5.6057724559075074E-2</v>
      </c>
      <c r="U38" s="29">
        <f t="shared" si="8"/>
        <v>2.8028862279537537E-2</v>
      </c>
    </row>
    <row r="39" spans="1:30" x14ac:dyDescent="0.25">
      <c r="A39" t="s">
        <v>975</v>
      </c>
      <c r="B39" t="s">
        <v>1972</v>
      </c>
      <c r="C39" s="29">
        <f>'EcologyLenzTests - MAXIMUM'!AB42</f>
        <v>3.2767615342545166E-2</v>
      </c>
      <c r="D39" s="29">
        <f t="shared" si="19"/>
        <v>1.7246113338181665E-3</v>
      </c>
      <c r="F39" t="str">
        <f>IF(ISERROR(VLOOKUP($A39,TAPList!$B:$F,1,FALSE)),"Not Found","Yes")</f>
        <v>Not Found</v>
      </c>
      <c r="G39" t="str">
        <f>IFERROR(VLOOKUP($A39,HAPList!$A:$E,4,FALSE),"Not Found")</f>
        <v>No</v>
      </c>
      <c r="H39" t="str">
        <f>IFERROR(VLOOKUP($A39,HAPList!$A:$E,5,FALSE),"Not Found")</f>
        <v>Yes</v>
      </c>
      <c r="J39" t="str">
        <f>IFERROR(VLOOKUP($A39,TAPList!$B:$F,4,FALSE),"Not Found")</f>
        <v>Not Found</v>
      </c>
      <c r="K39" t="str">
        <f>IFERROR(VLOOKUP($A39,TAPList!$B:$F,2,FALSE),"Not Found")</f>
        <v>Not Found</v>
      </c>
      <c r="M39" s="43" t="str">
        <f>IF($K39="24-hr",$D39*$M$5/365,IF($K39="year",$D39*$M$5,"Not found"))</f>
        <v>Not found</v>
      </c>
      <c r="O39" s="43" t="str">
        <f t="shared" si="20"/>
        <v>Not found</v>
      </c>
      <c r="Q39" s="43" t="str">
        <f t="shared" si="21"/>
        <v>No</v>
      </c>
      <c r="S39" s="29">
        <f>$D39*$M$5/$C$5</f>
        <v>6.467292501818124E-2</v>
      </c>
      <c r="T39" s="29">
        <f>$D39*$N$5/$C$5</f>
        <v>0.12934585003636248</v>
      </c>
      <c r="U39" s="29">
        <f t="shared" si="8"/>
        <v>6.467292501818124E-2</v>
      </c>
    </row>
    <row r="40" spans="1:30" x14ac:dyDescent="0.25">
      <c r="A40" t="s">
        <v>1969</v>
      </c>
      <c r="B40" t="s">
        <v>1970</v>
      </c>
      <c r="C40" s="29">
        <f>'EcologyLenzTests - MAXIMUM'!AB43</f>
        <v>0.94865177652699928</v>
      </c>
      <c r="D40" s="29">
        <f t="shared" si="19"/>
        <v>4.9929040869842067E-2</v>
      </c>
      <c r="F40" t="str">
        <f>IF(ISERROR(VLOOKUP($A40,TAPList!$B:$F,1,FALSE)),"Not Found","Yes")</f>
        <v>Not Found</v>
      </c>
      <c r="G40" t="str">
        <f>IFERROR(VLOOKUP($A40,HAPList!$A:$E,4,FALSE),"Not Found")</f>
        <v>Not Found</v>
      </c>
      <c r="H40" t="str">
        <f>IFERROR(VLOOKUP($A40,HAPList!$A:$E,5,FALSE),"Not Found")</f>
        <v>Not Found</v>
      </c>
      <c r="J40" t="str">
        <f>IFERROR(VLOOKUP($A40,TAPList!$B:$F,4,FALSE),"Not Found")</f>
        <v>Not Found</v>
      </c>
      <c r="K40" t="str">
        <f>IFERROR(VLOOKUP($A40,TAPList!$B:$F,2,FALSE),"Not Found")</f>
        <v>Not Found</v>
      </c>
      <c r="M40" s="43" t="str">
        <f>IF($K40="24-hr",$D40*$M$5/365,IF($K40="year",$D40*$M$5,"Not found"))</f>
        <v>Not found</v>
      </c>
      <c r="O40" s="43" t="str">
        <f t="shared" si="20"/>
        <v>Not found</v>
      </c>
      <c r="Q40" s="43" t="str">
        <f t="shared" si="21"/>
        <v>No</v>
      </c>
      <c r="S40" s="29">
        <f>$D40*$M$5/$C$5</f>
        <v>1.8723390326190774</v>
      </c>
      <c r="T40" s="29">
        <f>$D40*$N$5/$C$5</f>
        <v>3.7446780652381548</v>
      </c>
      <c r="U40" s="29">
        <f t="shared" si="8"/>
        <v>1.8723390326190774</v>
      </c>
    </row>
    <row r="41" spans="1:30" x14ac:dyDescent="0.25">
      <c r="A41" t="s">
        <v>63</v>
      </c>
      <c r="B41" t="s">
        <v>1971</v>
      </c>
      <c r="C41" s="29">
        <f>'EcologyLenzTests - MAXIMUM'!AB44</f>
        <v>2.6541040690099924E-2</v>
      </c>
      <c r="D41" s="29">
        <f t="shared" si="19"/>
        <v>1.3968968784263116E-3</v>
      </c>
      <c r="F41" t="str">
        <f>IF(ISERROR(VLOOKUP($A41,TAPList!$B:$F,1,FALSE)),"Not Found","Yes")</f>
        <v>Yes</v>
      </c>
      <c r="G41" t="str">
        <f>IFERROR(VLOOKUP($A41,HAPList!$A:$E,4,FALSE),"Not Found")</f>
        <v>Yes</v>
      </c>
      <c r="H41" t="str">
        <f>IFERROR(VLOOKUP($A41,HAPList!$A:$E,5,FALSE),"Not Found")</f>
        <v>No</v>
      </c>
      <c r="J41">
        <f>IFERROR(VLOOKUP($A41,TAPList!$B:$F,4,FALSE),"Not Found")</f>
        <v>105</v>
      </c>
      <c r="K41" t="str">
        <f>IFERROR(VLOOKUP($A41,TAPList!$B:$F,2,FALSE),"Not Found")</f>
        <v>24-hr</v>
      </c>
      <c r="M41" s="43">
        <f>IF($K41="24-hr",$D41*$M$5/365,IF($K41="year",$D41*$M$5,"Not found"))</f>
        <v>0.28703360515609144</v>
      </c>
      <c r="N41" s="43">
        <f>IF($K41="24-hr",$D41*$N$5/365,IF($K41="year",$D41*$N$5,"Not found"))</f>
        <v>0.57406721031218289</v>
      </c>
      <c r="O41" s="43">
        <f t="shared" si="20"/>
        <v>0.28703360515609144</v>
      </c>
      <c r="P41" s="43"/>
      <c r="Q41" s="43" t="str">
        <f t="shared" si="21"/>
        <v>No</v>
      </c>
      <c r="S41" s="29">
        <f>$D41*$M$5/$C$5</f>
        <v>5.2383632940986684E-2</v>
      </c>
      <c r="T41" s="29">
        <f>$D41*$N$5/$C$5</f>
        <v>0.10476726588197337</v>
      </c>
      <c r="U41" s="29">
        <f t="shared" si="8"/>
        <v>5.2383632940986684E-2</v>
      </c>
    </row>
    <row r="42" spans="1:30" x14ac:dyDescent="0.25">
      <c r="U42" s="29"/>
    </row>
    <row r="43" spans="1:30" x14ac:dyDescent="0.25">
      <c r="A43" s="37" t="s">
        <v>2028</v>
      </c>
      <c r="U43" s="29"/>
    </row>
    <row r="44" spans="1:30" x14ac:dyDescent="0.25">
      <c r="A44" s="38" t="s">
        <v>93</v>
      </c>
      <c r="B44" s="38" t="s">
        <v>2014</v>
      </c>
      <c r="C44" s="39" t="s">
        <v>2015</v>
      </c>
      <c r="D44" s="40" t="s">
        <v>2016</v>
      </c>
      <c r="E44" s="40"/>
      <c r="F44" s="40" t="s">
        <v>2017</v>
      </c>
      <c r="G44" s="40" t="s">
        <v>2018</v>
      </c>
      <c r="H44" s="40" t="s">
        <v>2019</v>
      </c>
      <c r="J44" s="40" t="s">
        <v>2020</v>
      </c>
      <c r="K44" s="40" t="s">
        <v>2021</v>
      </c>
      <c r="L44" s="36"/>
      <c r="M44" s="40" t="s">
        <v>2022</v>
      </c>
      <c r="N44" s="40" t="s">
        <v>2022</v>
      </c>
      <c r="O44" s="40" t="s">
        <v>2022</v>
      </c>
      <c r="P44" s="41"/>
      <c r="Q44" s="41" t="s">
        <v>2023</v>
      </c>
      <c r="S44" s="38" t="s">
        <v>0</v>
      </c>
      <c r="T44" s="38" t="s">
        <v>0</v>
      </c>
      <c r="U44" s="38" t="s">
        <v>0</v>
      </c>
    </row>
    <row r="45" spans="1:30" x14ac:dyDescent="0.25">
      <c r="A45" t="s">
        <v>65</v>
      </c>
      <c r="B45" t="s">
        <v>52</v>
      </c>
      <c r="C45" s="29">
        <f>'EcologyLenzTests - MAXIMUM'!AB51</f>
        <v>4.2405149266823143E-2</v>
      </c>
      <c r="D45" s="29">
        <f t="shared" ref="D45:D54" si="22">C45*$C$5/$C$6</f>
        <v>2.2318499614117446E-3</v>
      </c>
      <c r="F45" t="str">
        <f>IF(ISERROR(VLOOKUP($A45,TAPList!$B:$F,1,FALSE)),"Not Found","Yes")</f>
        <v>Yes</v>
      </c>
      <c r="G45" t="str">
        <f>IFERROR(VLOOKUP($A45,HAPList!$A:$E,4,FALSE),"Not Found")</f>
        <v>Yes</v>
      </c>
      <c r="H45" t="str">
        <f>IFERROR(VLOOKUP($A45,HAPList!$A:$E,5,FALSE),"Not Found")</f>
        <v>Yes</v>
      </c>
      <c r="J45">
        <f>IFERROR(VLOOKUP($A45,TAPList!$B:$F,4,FALSE),"Not Found")</f>
        <v>32</v>
      </c>
      <c r="K45" t="str">
        <f>IFERROR(VLOOKUP($A45,TAPList!$B:$F,2,FALSE),"Not Found")</f>
        <v>year</v>
      </c>
      <c r="M45" s="43">
        <f>IF($K45="24-hr",$D45*$M$5/365,IF($K45="year",$D45*$M$5,"Not found"))</f>
        <v>167.38874710588084</v>
      </c>
      <c r="N45" s="43">
        <f>IF($K45="24-hr",$D45*$N$5/365,IF($K45="year",$D45*$N$5,"Not found"))</f>
        <v>334.77749421176168</v>
      </c>
      <c r="O45" s="43">
        <f t="shared" ref="O45:O54" si="23">IFERROR(N45-M45,"Not found")</f>
        <v>167.38874710588084</v>
      </c>
      <c r="P45" s="43"/>
      <c r="Q45" s="43" t="str">
        <f t="shared" ref="Q45:Q54" si="24">IF(O45&gt;$J45,"Yes","No")</f>
        <v>Yes</v>
      </c>
      <c r="S45" s="29">
        <f t="shared" ref="S45:S54" si="25">$D45*$M$5/$C$5</f>
        <v>8.3694373552940418E-2</v>
      </c>
      <c r="T45" s="29">
        <f t="shared" ref="T45:T54" si="26">$D45*$N$5/$C$5</f>
        <v>0.16738874710588084</v>
      </c>
      <c r="U45" s="29">
        <f t="shared" si="8"/>
        <v>8.3694373552940418E-2</v>
      </c>
    </row>
    <row r="46" spans="1:30" x14ac:dyDescent="0.25">
      <c r="A46" t="s">
        <v>66</v>
      </c>
      <c r="B46" t="s">
        <v>53</v>
      </c>
      <c r="C46" s="29">
        <f>'EcologyLenzTests - MAXIMUM'!AB52</f>
        <v>0.70746831793530551</v>
      </c>
      <c r="D46" s="29">
        <f t="shared" si="22"/>
        <v>3.7235174628173974E-2</v>
      </c>
      <c r="F46" t="str">
        <f>IF(ISERROR(VLOOKUP($A46,TAPList!$B:$F,1,FALSE)),"Not Found","Yes")</f>
        <v>Yes</v>
      </c>
      <c r="G46" t="str">
        <f>IFERROR(VLOOKUP($A46,HAPList!$A:$E,4,FALSE),"Not Found")</f>
        <v>Yes</v>
      </c>
      <c r="H46" t="str">
        <f>IFERROR(VLOOKUP($A46,HAPList!$A:$E,5,FALSE),"Not Found")</f>
        <v>Yes</v>
      </c>
      <c r="J46">
        <f>IFERROR(VLOOKUP($A46,TAPList!$B:$F,4,FALSE),"Not Found")</f>
        <v>71</v>
      </c>
      <c r="K46" t="str">
        <f>IFERROR(VLOOKUP($A46,TAPList!$B:$F,2,FALSE),"Not Found")</f>
        <v>year</v>
      </c>
      <c r="M46" s="43">
        <f>IF($K46="24-hr",$D46*$M$5/365,IF($K46="year",$D46*$M$5,"Not found"))</f>
        <v>2792.6380971130479</v>
      </c>
      <c r="N46" s="43">
        <f>IF($K46="24-hr",$D46*$N$5/365,IF($K46="year",$D46*$N$5,"Not found"))</f>
        <v>5585.2761942260959</v>
      </c>
      <c r="O46" s="43">
        <f t="shared" si="23"/>
        <v>2792.6380971130479</v>
      </c>
      <c r="P46" s="43"/>
      <c r="Q46" s="43" t="str">
        <f t="shared" si="24"/>
        <v>Yes</v>
      </c>
      <c r="S46" s="29">
        <f t="shared" si="25"/>
        <v>1.396319048556524</v>
      </c>
      <c r="T46" s="29">
        <f t="shared" si="26"/>
        <v>2.792638097113048</v>
      </c>
      <c r="U46" s="29">
        <f t="shared" si="8"/>
        <v>1.396319048556524</v>
      </c>
    </row>
    <row r="47" spans="1:30" x14ac:dyDescent="0.25">
      <c r="A47" t="s">
        <v>23</v>
      </c>
      <c r="B47" t="s">
        <v>24</v>
      </c>
      <c r="C47" s="29">
        <f>'EcologyLenzTests - MAXIMUM'!AB53</f>
        <v>0.1477755201722625</v>
      </c>
      <c r="D47" s="29">
        <f t="shared" si="22"/>
        <v>7.7776589564348686E-3</v>
      </c>
      <c r="F47" t="str">
        <f>IF(ISERROR(VLOOKUP($A47,TAPList!$B:$F,1,FALSE)),"Not Found","Yes")</f>
        <v>Not Found</v>
      </c>
      <c r="G47" t="str">
        <f>IFERROR(VLOOKUP($A47,HAPList!$A:$E,4,FALSE),"Not Found")</f>
        <v>Yes</v>
      </c>
      <c r="H47" t="str">
        <f>IFERROR(VLOOKUP($A47,HAPList!$A:$E,5,FALSE),"Not Found")</f>
        <v>Yes</v>
      </c>
      <c r="J47" t="str">
        <f>IFERROR(VLOOKUP($A47,TAPList!$B:$F,4,FALSE),"Not Found")</f>
        <v>Not Found</v>
      </c>
      <c r="K47" t="str">
        <f>IFERROR(VLOOKUP($A47,TAPList!$B:$F,2,FALSE),"Not Found")</f>
        <v>Not Found</v>
      </c>
      <c r="M47" s="43" t="str">
        <f>IF($K47="24-hr",$D47*$M$5/365,IF($K47="year",$D47*$M$5,"Not found"))</f>
        <v>Not found</v>
      </c>
      <c r="N47" s="43" t="str">
        <f>IF($K47="24-hr",$D47*$N$5/365,IF($K47="year",$D47*$N$5,"Not found"))</f>
        <v>Not found</v>
      </c>
      <c r="O47" s="43" t="str">
        <f t="shared" si="23"/>
        <v>Not found</v>
      </c>
      <c r="P47" s="43"/>
      <c r="Q47" s="43" t="str">
        <f t="shared" si="24"/>
        <v>No</v>
      </c>
      <c r="S47" s="29">
        <f t="shared" si="25"/>
        <v>0.29166221086630761</v>
      </c>
      <c r="T47" s="29">
        <f t="shared" si="26"/>
        <v>0.58332442173261523</v>
      </c>
      <c r="U47" s="29">
        <f t="shared" si="8"/>
        <v>0.29166221086630761</v>
      </c>
    </row>
    <row r="48" spans="1:30" x14ac:dyDescent="0.25">
      <c r="A48" t="s">
        <v>25</v>
      </c>
      <c r="B48" t="s">
        <v>26</v>
      </c>
      <c r="C48" s="29">
        <f>'EcologyLenzTests - MAXIMUM'!AB54</f>
        <v>0.14135049755607715</v>
      </c>
      <c r="D48" s="29">
        <f t="shared" si="22"/>
        <v>7.4394998713724824E-3</v>
      </c>
      <c r="F48" t="str">
        <f>IF(ISERROR(VLOOKUP($A48,TAPList!$B:$F,1,FALSE)),"Not Found","Yes")</f>
        <v>Not Found</v>
      </c>
      <c r="G48" t="str">
        <f>IFERROR(VLOOKUP($A48,HAPList!$A:$E,4,FALSE),"Not Found")</f>
        <v>Not Found</v>
      </c>
      <c r="H48" t="str">
        <f>IFERROR(VLOOKUP($A48,HAPList!$A:$E,5,FALSE),"Not Found")</f>
        <v>Not Found</v>
      </c>
      <c r="J48" t="str">
        <f>IFERROR(VLOOKUP($A48,TAPList!$B:$F,4,FALSE),"Not Found")</f>
        <v>Not Found</v>
      </c>
      <c r="K48" t="str">
        <f>IFERROR(VLOOKUP($A48,TAPList!$B:$F,2,FALSE),"Not Found")</f>
        <v>Not Found</v>
      </c>
      <c r="M48" s="43"/>
      <c r="O48" s="43">
        <f t="shared" si="23"/>
        <v>0</v>
      </c>
      <c r="Q48" s="43" t="str">
        <f t="shared" si="24"/>
        <v>No</v>
      </c>
      <c r="S48" s="29">
        <f t="shared" si="25"/>
        <v>0.27898124517646805</v>
      </c>
      <c r="T48" s="29">
        <f t="shared" si="26"/>
        <v>0.5579624903529361</v>
      </c>
      <c r="U48" s="29">
        <f t="shared" si="8"/>
        <v>0.27898124517646805</v>
      </c>
    </row>
    <row r="49" spans="1:21" x14ac:dyDescent="0.25">
      <c r="A49" t="s">
        <v>1974</v>
      </c>
      <c r="B49" t="s">
        <v>1975</v>
      </c>
      <c r="C49" s="29">
        <f>'EcologyLenzTests - MAXIMUM'!AB55</f>
        <v>0.16062556540463316</v>
      </c>
      <c r="D49" s="29">
        <f t="shared" si="22"/>
        <v>8.4539771265596409E-3</v>
      </c>
      <c r="F49" t="str">
        <f>IF(ISERROR(VLOOKUP($A49,TAPList!$B:$F,1,FALSE)),"Not Found","Yes")</f>
        <v>Not Found</v>
      </c>
      <c r="G49" t="str">
        <f>IFERROR(VLOOKUP($A49,HAPList!$A:$E,4,FALSE),"Not Found")</f>
        <v>Not Found</v>
      </c>
      <c r="H49" t="str">
        <f>IFERROR(VLOOKUP($A49,HAPList!$A:$E,5,FALSE),"Not Found")</f>
        <v>Not Found</v>
      </c>
      <c r="J49" t="str">
        <f>IFERROR(VLOOKUP($A49,TAPList!$B:$F,4,FALSE),"Not Found")</f>
        <v>Not Found</v>
      </c>
      <c r="K49" t="str">
        <f>IFERROR(VLOOKUP($A49,TAPList!$B:$F,2,FALSE),"Not Found")</f>
        <v>Not Found</v>
      </c>
      <c r="M49" s="43"/>
      <c r="O49" s="43">
        <f t="shared" si="23"/>
        <v>0</v>
      </c>
      <c r="Q49" s="43" t="str">
        <f t="shared" si="24"/>
        <v>No</v>
      </c>
      <c r="S49" s="29">
        <f t="shared" si="25"/>
        <v>0.31702414224598652</v>
      </c>
      <c r="T49" s="29">
        <f t="shared" si="26"/>
        <v>0.63404828449197304</v>
      </c>
      <c r="U49" s="29">
        <f t="shared" si="8"/>
        <v>0.31702414224598652</v>
      </c>
    </row>
    <row r="50" spans="1:21" x14ac:dyDescent="0.25">
      <c r="A50" t="s">
        <v>1978</v>
      </c>
      <c r="B50" t="s">
        <v>1981</v>
      </c>
      <c r="C50" s="29">
        <f>'EcologyLenzTests - MAXIMUM'!AB56</f>
        <v>0.16705058802081849</v>
      </c>
      <c r="D50" s="29">
        <f t="shared" si="22"/>
        <v>8.7921362116220245E-3</v>
      </c>
      <c r="F50" t="str">
        <f>IF(ISERROR(VLOOKUP($A50,TAPList!$B:$F,1,FALSE)),"Not Found","Yes")</f>
        <v>Not Found</v>
      </c>
      <c r="G50" t="str">
        <f>IFERROR(VLOOKUP($A50,HAPList!$A:$E,4,FALSE),"Not Found")</f>
        <v>Not Found</v>
      </c>
      <c r="H50" t="str">
        <f>IFERROR(VLOOKUP($A50,HAPList!$A:$E,5,FALSE),"Not Found")</f>
        <v>Not Found</v>
      </c>
      <c r="J50" t="str">
        <f>IFERROR(VLOOKUP($A50,TAPList!$B:$F,4,FALSE),"Not Found")</f>
        <v>Not Found</v>
      </c>
      <c r="K50" t="str">
        <f>IFERROR(VLOOKUP($A50,TAPList!$B:$F,2,FALSE),"Not Found")</f>
        <v>Not Found</v>
      </c>
      <c r="M50" s="43"/>
      <c r="O50" s="43">
        <f t="shared" si="23"/>
        <v>0</v>
      </c>
      <c r="Q50" s="43" t="str">
        <f t="shared" si="24"/>
        <v>No</v>
      </c>
      <c r="S50" s="29">
        <f t="shared" si="25"/>
        <v>0.32970510793582591</v>
      </c>
      <c r="T50" s="29">
        <f t="shared" si="26"/>
        <v>0.65941021587165183</v>
      </c>
      <c r="U50" s="29">
        <f t="shared" si="8"/>
        <v>0.32970510793582591</v>
      </c>
    </row>
    <row r="51" spans="1:21" x14ac:dyDescent="0.25">
      <c r="A51" t="s">
        <v>17</v>
      </c>
      <c r="B51" t="s">
        <v>1982</v>
      </c>
      <c r="C51" s="29">
        <f>'EcologyLenzTests - MAXIMUM'!AB57</f>
        <v>4.240514926682315E-3</v>
      </c>
      <c r="D51" s="29">
        <f t="shared" si="22"/>
        <v>2.2318499614117448E-4</v>
      </c>
      <c r="F51" t="str">
        <f>IF(ISERROR(VLOOKUP($A51,TAPList!$B:$F,1,FALSE)),"Not Found","Yes")</f>
        <v>Not Found</v>
      </c>
      <c r="G51" t="str">
        <f>IFERROR(VLOOKUP($A51,HAPList!$A:$E,4,FALSE),"Not Found")</f>
        <v>No</v>
      </c>
      <c r="H51" t="str">
        <f>IFERROR(VLOOKUP($A51,HAPList!$A:$E,5,FALSE),"Not Found")</f>
        <v>Yes</v>
      </c>
      <c r="J51" t="str">
        <f>IFERROR(VLOOKUP($A51,TAPList!$B:$F,4,FALSE),"Not Found")</f>
        <v>Not Found</v>
      </c>
      <c r="K51" t="str">
        <f>IFERROR(VLOOKUP($A51,TAPList!$B:$F,2,FALSE),"Not Found")</f>
        <v>Not Found</v>
      </c>
      <c r="M51" s="43"/>
      <c r="O51" s="43">
        <f t="shared" si="23"/>
        <v>0</v>
      </c>
      <c r="Q51" s="43" t="str">
        <f t="shared" si="24"/>
        <v>No</v>
      </c>
      <c r="S51" s="29">
        <f t="shared" si="25"/>
        <v>8.3694373552940429E-3</v>
      </c>
      <c r="T51" s="29">
        <f t="shared" si="26"/>
        <v>1.6738874710588086E-2</v>
      </c>
      <c r="U51" s="29">
        <f t="shared" si="8"/>
        <v>8.3694373552940429E-3</v>
      </c>
    </row>
    <row r="52" spans="1:21" x14ac:dyDescent="0.25">
      <c r="A52" t="s">
        <v>1979</v>
      </c>
      <c r="B52" t="s">
        <v>1983</v>
      </c>
      <c r="C52" s="29">
        <f>'EcologyLenzTests - MAXIMUM'!AB58</f>
        <v>8.3525294010409253E-3</v>
      </c>
      <c r="D52" s="29">
        <f t="shared" si="22"/>
        <v>4.3960681058110136E-4</v>
      </c>
      <c r="F52" t="str">
        <f>IF(ISERROR(VLOOKUP($A52,TAPList!$B:$F,1,FALSE)),"Not Found","Yes")</f>
        <v>Not Found</v>
      </c>
      <c r="G52" t="str">
        <f>IFERROR(VLOOKUP($A52,HAPList!$A:$E,4,FALSE),"Not Found")</f>
        <v>Not Found</v>
      </c>
      <c r="H52" t="str">
        <f>IFERROR(VLOOKUP($A52,HAPList!$A:$E,5,FALSE),"Not Found")</f>
        <v>Not Found</v>
      </c>
      <c r="J52" t="str">
        <f>IFERROR(VLOOKUP($A52,TAPList!$B:$F,4,FALSE),"Not Found")</f>
        <v>Not Found</v>
      </c>
      <c r="K52" t="str">
        <f>IFERROR(VLOOKUP($A52,TAPList!$B:$F,2,FALSE),"Not Found")</f>
        <v>Not Found</v>
      </c>
      <c r="M52" s="43"/>
      <c r="O52" s="43">
        <f t="shared" si="23"/>
        <v>0</v>
      </c>
      <c r="Q52" s="43" t="str">
        <f t="shared" si="24"/>
        <v>No</v>
      </c>
      <c r="S52" s="29">
        <f t="shared" si="25"/>
        <v>1.6485255396791302E-2</v>
      </c>
      <c r="T52" s="29">
        <f t="shared" si="26"/>
        <v>3.2970510793582604E-2</v>
      </c>
      <c r="U52" s="29">
        <f t="shared" si="8"/>
        <v>1.6485255396791302E-2</v>
      </c>
    </row>
    <row r="53" spans="1:21" x14ac:dyDescent="0.25">
      <c r="A53" t="s">
        <v>1980</v>
      </c>
      <c r="B53" t="s">
        <v>1984</v>
      </c>
      <c r="C53" s="29">
        <f>'EcologyLenzTests - MAXIMUM'!AB59</f>
        <v>1.4777552017226253E-2</v>
      </c>
      <c r="D53" s="29">
        <f t="shared" si="22"/>
        <v>7.7776589564348692E-4</v>
      </c>
      <c r="F53" t="str">
        <f>IF(ISERROR(VLOOKUP($A53,TAPList!$B:$F,1,FALSE)),"Not Found","Yes")</f>
        <v>Not Found</v>
      </c>
      <c r="G53" t="str">
        <f>IFERROR(VLOOKUP($A53,HAPList!$A:$E,4,FALSE),"Not Found")</f>
        <v>Not Found</v>
      </c>
      <c r="H53" t="str">
        <f>IFERROR(VLOOKUP($A53,HAPList!$A:$E,5,FALSE),"Not Found")</f>
        <v>Not Found</v>
      </c>
      <c r="J53" t="str">
        <f>IFERROR(VLOOKUP($A53,TAPList!$B:$F,4,FALSE),"Not Found")</f>
        <v>Not Found</v>
      </c>
      <c r="K53" t="str">
        <f>IFERROR(VLOOKUP($A53,TAPList!$B:$F,2,FALSE),"Not Found")</f>
        <v>Not Found</v>
      </c>
      <c r="M53" s="43"/>
      <c r="O53" s="43">
        <f t="shared" si="23"/>
        <v>0</v>
      </c>
      <c r="Q53" s="43" t="str">
        <f t="shared" si="24"/>
        <v>No</v>
      </c>
      <c r="S53" s="29">
        <f t="shared" si="25"/>
        <v>2.9166221086630761E-2</v>
      </c>
      <c r="T53" s="29">
        <f t="shared" si="26"/>
        <v>5.8332442173261521E-2</v>
      </c>
      <c r="U53" s="29">
        <f t="shared" si="8"/>
        <v>2.9166221086630761E-2</v>
      </c>
    </row>
    <row r="54" spans="1:21" x14ac:dyDescent="0.25">
      <c r="A54" t="s">
        <v>1976</v>
      </c>
      <c r="B54" t="s">
        <v>1977</v>
      </c>
      <c r="C54" s="29">
        <f>'EcologyLenzTests - MAXIMUM'!AB60</f>
        <v>2.4415085941504235E-3</v>
      </c>
      <c r="D54" s="29">
        <f t="shared" si="22"/>
        <v>1.2850045232370649E-4</v>
      </c>
      <c r="F54" t="str">
        <f>IF(ISERROR(VLOOKUP($A54,TAPList!$B:$F,1,FALSE)),"Not Found","Yes")</f>
        <v>Not Found</v>
      </c>
      <c r="G54" t="str">
        <f>IFERROR(VLOOKUP($A54,HAPList!$A:$E,4,FALSE),"Not Found")</f>
        <v>Not Found</v>
      </c>
      <c r="H54" t="str">
        <f>IFERROR(VLOOKUP($A54,HAPList!$A:$E,5,FALSE),"Not Found")</f>
        <v>Not Found</v>
      </c>
      <c r="J54" t="str">
        <f>IFERROR(VLOOKUP($A54,TAPList!$B:$F,4,FALSE),"Not Found")</f>
        <v>Not Found</v>
      </c>
      <c r="K54" t="str">
        <f>IFERROR(VLOOKUP($A54,TAPList!$B:$F,2,FALSE),"Not Found")</f>
        <v>Not Found</v>
      </c>
      <c r="M54" s="43"/>
      <c r="O54" s="43">
        <f t="shared" si="23"/>
        <v>0</v>
      </c>
      <c r="Q54" s="43" t="str">
        <f t="shared" si="24"/>
        <v>No</v>
      </c>
      <c r="S54" s="29">
        <f t="shared" si="25"/>
        <v>4.8187669621389938E-3</v>
      </c>
      <c r="T54" s="29">
        <f t="shared" si="26"/>
        <v>9.6375339242779877E-3</v>
      </c>
      <c r="U54" s="29">
        <f t="shared" si="8"/>
        <v>4.8187669621389938E-3</v>
      </c>
    </row>
    <row r="58" spans="1:21" x14ac:dyDescent="0.25">
      <c r="A58" t="s">
        <v>66</v>
      </c>
      <c r="B58" t="s">
        <v>53</v>
      </c>
      <c r="C58" s="29">
        <f>'EcologyLenzTests - MAXIMUM'!AB63</f>
        <v>4.6350939507926476E-3</v>
      </c>
      <c r="D58" s="29">
        <f t="shared" ref="D58" si="27">C58*$C$5/$C$6</f>
        <v>2.4395231319961303E-4</v>
      </c>
      <c r="F58" t="str">
        <f>IF(ISERROR(VLOOKUP($A58,TAPList!$B:$F,1,FALSE)),"Not Found","Yes")</f>
        <v>Yes</v>
      </c>
      <c r="G58" t="str">
        <f>IFERROR(VLOOKUP($A58,HAPList!$A:$E,4,FALSE),"Not Found")</f>
        <v>Yes</v>
      </c>
      <c r="H58" t="str">
        <f>IFERROR(VLOOKUP($A58,HAPList!$A:$E,5,FALSE),"Not Found")</f>
        <v>Yes</v>
      </c>
      <c r="J58">
        <f>IFERROR(VLOOKUP($A58,TAPList!$B:$F,4,FALSE),"Not Found")</f>
        <v>71</v>
      </c>
      <c r="K58" t="str">
        <f>IFERROR(VLOOKUP($A58,TAPList!$B:$F,2,FALSE),"Not Found")</f>
        <v>year</v>
      </c>
      <c r="M58" s="43">
        <f>IF($K58="24-hr",$D58*$M$5/365,IF($K58="year",$D58*$M$5,"Not found"))</f>
        <v>18.296423489970977</v>
      </c>
      <c r="N58" s="43">
        <f>IF($K58="24-hr",$D58*$N$5/365,IF($K58="year",$D58*$N$5,"Not found"))</f>
        <v>36.592846979941953</v>
      </c>
      <c r="O58" s="43">
        <f t="shared" ref="O58" si="28">IFERROR(N58-M58,"Not found")</f>
        <v>18.296423489970977</v>
      </c>
      <c r="P58" s="43"/>
      <c r="Q58" s="43" t="str">
        <f t="shared" ref="Q58" si="29">IF(O58&gt;$J58,"Yes","No")</f>
        <v>No</v>
      </c>
      <c r="S58" s="29">
        <f t="shared" ref="S58" si="30">$D58*$M$5/$C$5</f>
        <v>9.1482117449854881E-3</v>
      </c>
      <c r="T58" s="29">
        <f t="shared" ref="T58" si="31">$D58*$N$5/$C$5</f>
        <v>1.8296423489970976E-2</v>
      </c>
      <c r="U58" s="29">
        <f t="shared" ref="U58" si="32">T58-S58</f>
        <v>9.1482117449854881E-3</v>
      </c>
    </row>
  </sheetData>
  <mergeCells count="4">
    <mergeCell ref="X9:AC9"/>
    <mergeCell ref="Y17:AC17"/>
    <mergeCell ref="Y23:AC23"/>
    <mergeCell ref="Y29:AC29"/>
  </mergeCells>
  <conditionalFormatting sqref="O11:P34">
    <cfRule type="cellIs" dxfId="14" priority="20" operator="equal">
      <formula>"Yes"</formula>
    </cfRule>
  </conditionalFormatting>
  <conditionalFormatting sqref="P41">
    <cfRule type="cellIs" dxfId="13" priority="17" operator="equal">
      <formula>"Yes"</formula>
    </cfRule>
  </conditionalFormatting>
  <conditionalFormatting sqref="P45:P46">
    <cfRule type="cellIs" dxfId="12" priority="16" operator="equal">
      <formula>"Yes"</formula>
    </cfRule>
  </conditionalFormatting>
  <conditionalFormatting sqref="P47">
    <cfRule type="cellIs" dxfId="11" priority="12" operator="equal">
      <formula>"Yes"</formula>
    </cfRule>
  </conditionalFormatting>
  <conditionalFormatting sqref="Q11:Q34">
    <cfRule type="cellIs" dxfId="10" priority="11" operator="equal">
      <formula>"Yes"</formula>
    </cfRule>
  </conditionalFormatting>
  <conditionalFormatting sqref="O38:O41">
    <cfRule type="cellIs" dxfId="9" priority="7" operator="equal">
      <formula>"Yes"</formula>
    </cfRule>
  </conditionalFormatting>
  <conditionalFormatting sqref="O45:O54">
    <cfRule type="cellIs" dxfId="8" priority="6" operator="equal">
      <formula>"Yes"</formula>
    </cfRule>
  </conditionalFormatting>
  <conditionalFormatting sqref="Q38:Q41">
    <cfRule type="cellIs" dxfId="7" priority="5" operator="equal">
      <formula>"Yes"</formula>
    </cfRule>
  </conditionalFormatting>
  <conditionalFormatting sqref="Q45:Q54">
    <cfRule type="cellIs" dxfId="6" priority="4" operator="equal">
      <formula>"Yes"</formula>
    </cfRule>
  </conditionalFormatting>
  <conditionalFormatting sqref="P58">
    <cfRule type="cellIs" dxfId="5" priority="3" operator="equal">
      <formula>"Yes"</formula>
    </cfRule>
  </conditionalFormatting>
  <conditionalFormatting sqref="O58">
    <cfRule type="cellIs" dxfId="4" priority="2" operator="equal">
      <formula>"Yes"</formula>
    </cfRule>
  </conditionalFormatting>
  <conditionalFormatting sqref="Q58">
    <cfRule type="cellIs" dxfId="3" priority="1" operator="equal">
      <formula>"Yes"</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O75"/>
  <sheetViews>
    <sheetView workbookViewId="0"/>
  </sheetViews>
  <sheetFormatPr defaultRowHeight="15" x14ac:dyDescent="0.25"/>
  <cols>
    <col min="1" max="1" width="11.42578125" bestFit="1" customWidth="1"/>
    <col min="2" max="2" width="35.5703125" customWidth="1"/>
    <col min="3" max="3" width="12.42578125" bestFit="1" customWidth="1"/>
    <col min="4" max="4" width="14.7109375" bestFit="1" customWidth="1"/>
    <col min="6" max="6" width="17.28515625" bestFit="1" customWidth="1"/>
    <col min="7" max="7" width="10.28515625" bestFit="1" customWidth="1"/>
    <col min="8" max="8" width="6.85546875" bestFit="1" customWidth="1"/>
    <col min="9" max="9" width="12.28515625" bestFit="1" customWidth="1"/>
    <col min="10" max="10" width="14.5703125" bestFit="1" customWidth="1"/>
    <col min="12" max="12" width="12.28515625" bestFit="1" customWidth="1"/>
    <col min="13" max="13" width="14.5703125" bestFit="1" customWidth="1"/>
  </cols>
  <sheetData>
    <row r="1" spans="1:13" x14ac:dyDescent="0.25">
      <c r="H1" t="s">
        <v>2006</v>
      </c>
      <c r="I1">
        <v>2000</v>
      </c>
      <c r="J1" t="s">
        <v>2007</v>
      </c>
    </row>
    <row r="2" spans="1:13" x14ac:dyDescent="0.25">
      <c r="C2" s="64" t="s">
        <v>2095</v>
      </c>
      <c r="D2" s="64"/>
      <c r="I2" s="64" t="s">
        <v>2022</v>
      </c>
      <c r="J2" s="64"/>
      <c r="L2" s="64" t="s">
        <v>2085</v>
      </c>
      <c r="M2" s="64"/>
    </row>
    <row r="3" spans="1:13" x14ac:dyDescent="0.25">
      <c r="A3" s="46" t="s">
        <v>93</v>
      </c>
      <c r="B3" s="46" t="s">
        <v>2082</v>
      </c>
      <c r="C3" s="46" t="s">
        <v>2083</v>
      </c>
      <c r="D3" s="46" t="s">
        <v>2084</v>
      </c>
      <c r="F3" s="49" t="s">
        <v>2020</v>
      </c>
      <c r="G3" s="49" t="s">
        <v>2021</v>
      </c>
      <c r="I3" s="46" t="s">
        <v>2083</v>
      </c>
      <c r="J3" s="46" t="s">
        <v>2084</v>
      </c>
      <c r="L3" s="46" t="s">
        <v>2083</v>
      </c>
      <c r="M3" s="46" t="s">
        <v>2084</v>
      </c>
    </row>
    <row r="4" spans="1:13" x14ac:dyDescent="0.25">
      <c r="A4" s="47" t="s">
        <v>67</v>
      </c>
      <c r="B4" s="47" t="s">
        <v>54</v>
      </c>
      <c r="C4" s="48">
        <f>IFERROR(VLOOKUP($A4,'HAP-TAP Median'!$A:$U,21,FALSE),"Not found")</f>
        <v>8.2426276983956479E-4</v>
      </c>
      <c r="D4" s="48">
        <f>IFERROR(VLOOKUP($A4,'HAP-TAP Maximum'!$A:$U,21,FALSE),"Not found")</f>
        <v>8.2426276983956479E-4</v>
      </c>
      <c r="F4" s="47">
        <f>IFERROR(VLOOKUP($A4,TAPList!$B:$F,4,FALSE),"Not Found")</f>
        <v>76.8</v>
      </c>
      <c r="G4" s="47" t="str">
        <f>IFERROR(VLOOKUP($A4,TAPList!$B:$F,2,FALSE),"Not Found")</f>
        <v>year</v>
      </c>
      <c r="I4" s="50">
        <f t="shared" ref="I4:I35" si="0">IFERROR(IF($G4="24-hr",C4*$I$1/365,IF($G4="year",C4*$I$1,IF($G4="1-hr",C4/8760,"Not found"))),"Not found")</f>
        <v>1.6485255396791296</v>
      </c>
      <c r="J4" s="50">
        <f t="shared" ref="J4:J35" si="1">IFERROR(IF($G4="24-hr",D4*$I$1/365,IF($G4="year",D4*$I$1,IF($G4="1-hr",D4/8760,"Not found"))),"Not found")</f>
        <v>1.6485255396791296</v>
      </c>
      <c r="L4" s="50" t="str">
        <f t="shared" ref="L4:L35" si="2">IF(I4="Not found","",IF(I4&gt;$F4,"Yes","No"))</f>
        <v>No</v>
      </c>
      <c r="M4" s="50" t="str">
        <f t="shared" ref="M4:M35" si="3">IF(J4="Not found","",IF(J4&gt;$F4,"Yes","No"))</f>
        <v>No</v>
      </c>
    </row>
    <row r="5" spans="1:13" x14ac:dyDescent="0.25">
      <c r="A5" s="47" t="s">
        <v>132</v>
      </c>
      <c r="B5" s="47" t="s">
        <v>131</v>
      </c>
      <c r="C5" s="48">
        <f>IFERROR(VLOOKUP($A5,'HAP-TAP Median'!$A:$U,21,FALSE),"Not found")</f>
        <v>9.3839146104812018E-2</v>
      </c>
      <c r="D5" s="48">
        <f>IFERROR(VLOOKUP($A5,'HAP-TAP Maximum'!$A:$U,21,FALSE),"Not found")</f>
        <v>0.1052520152256675</v>
      </c>
      <c r="F5" s="47">
        <f>IFERROR(VLOOKUP($A5,TAPList!$B:$F,4,FALSE),"Not Found")</f>
        <v>118</v>
      </c>
      <c r="G5" s="47" t="str">
        <f>IFERROR(VLOOKUP($A5,TAPList!$B:$F,2,FALSE),"Not Found")</f>
        <v>24-hr</v>
      </c>
      <c r="I5" s="50">
        <f t="shared" si="0"/>
        <v>0.51418710194417538</v>
      </c>
      <c r="J5" s="50">
        <f t="shared" si="1"/>
        <v>0.57672337109954797</v>
      </c>
      <c r="L5" s="50" t="str">
        <f t="shared" si="2"/>
        <v>No</v>
      </c>
      <c r="M5" s="50" t="str">
        <f t="shared" si="3"/>
        <v>No</v>
      </c>
    </row>
    <row r="6" spans="1:13" hidden="1" x14ac:dyDescent="0.25">
      <c r="A6" s="47" t="s">
        <v>1974</v>
      </c>
      <c r="B6" s="47" t="s">
        <v>1975</v>
      </c>
      <c r="C6" s="48">
        <f>IFERROR(VLOOKUP($A6,'HAP-TAP Median'!$A:$U,21,FALSE),"Not found")</f>
        <v>0.16155550288855472</v>
      </c>
      <c r="D6" s="48">
        <f>IFERROR(VLOOKUP($A6,'HAP-TAP Maximum'!$A:$U,21,FALSE),"Not found")</f>
        <v>0.31702414224598652</v>
      </c>
      <c r="F6" s="47" t="str">
        <f>IFERROR(VLOOKUP($A6,TAPList!$B:$F,4,FALSE),"Not Found")</f>
        <v>Not Found</v>
      </c>
      <c r="G6" s="47" t="str">
        <f>IFERROR(VLOOKUP($A6,TAPList!$B:$F,2,FALSE),"Not Found")</f>
        <v>Not Found</v>
      </c>
      <c r="I6" s="50" t="str">
        <f t="shared" si="0"/>
        <v>Not found</v>
      </c>
      <c r="J6" s="50" t="str">
        <f t="shared" si="1"/>
        <v>Not found</v>
      </c>
      <c r="L6" s="50" t="str">
        <f t="shared" si="2"/>
        <v/>
      </c>
      <c r="M6" s="50" t="str">
        <f t="shared" si="3"/>
        <v/>
      </c>
    </row>
    <row r="7" spans="1:13" x14ac:dyDescent="0.25">
      <c r="A7" s="47" t="s">
        <v>134</v>
      </c>
      <c r="B7" s="47" t="s">
        <v>135</v>
      </c>
      <c r="C7" s="48">
        <f>IFERROR(VLOOKUP($A7,'HAP-TAP Median'!$A:$U,21,FALSE),"Not found")</f>
        <v>4.8187669621389938E-3</v>
      </c>
      <c r="D7" s="48">
        <f>IFERROR(VLOOKUP($A7,'HAP-TAP Maximum'!$A:$U,21,FALSE),"Not found")</f>
        <v>4.8187669621389938E-3</v>
      </c>
      <c r="F7" s="47">
        <f>IFERROR(VLOOKUP($A7,TAPList!$B:$F,4,FALSE),"Not Found")</f>
        <v>1.1299999999999999</v>
      </c>
      <c r="G7" s="47" t="str">
        <f>IFERROR(VLOOKUP($A7,TAPList!$B:$F,2,FALSE),"Not Found")</f>
        <v>year</v>
      </c>
      <c r="I7" s="50">
        <f t="shared" si="0"/>
        <v>9.6375339242779869</v>
      </c>
      <c r="J7" s="50">
        <f t="shared" si="1"/>
        <v>9.6375339242779869</v>
      </c>
      <c r="L7" s="50" t="str">
        <f t="shared" si="2"/>
        <v>Yes</v>
      </c>
      <c r="M7" s="50" t="str">
        <f t="shared" si="3"/>
        <v>Yes</v>
      </c>
    </row>
    <row r="8" spans="1:13" hidden="1" x14ac:dyDescent="0.25">
      <c r="A8" s="47" t="s">
        <v>2061</v>
      </c>
      <c r="B8" s="47" t="s">
        <v>2062</v>
      </c>
      <c r="C8" s="48" t="str">
        <f>IFERROR(VLOOKUP($A8,'HAP-TAP Median'!$A:$U,21,FALSE),"Not found")</f>
        <v>Not found</v>
      </c>
      <c r="D8" s="48" t="str">
        <f>IFERROR(VLOOKUP($A8,'HAP-TAP Maximum'!$A:$U,21,FALSE),"Not found")</f>
        <v>Not found</v>
      </c>
      <c r="F8" s="47" t="str">
        <f>IFERROR(VLOOKUP($A8,TAPList!$B:$F,4,FALSE),"Not Found")</f>
        <v>Not Found</v>
      </c>
      <c r="G8" s="47" t="str">
        <f>IFERROR(VLOOKUP($A8,TAPList!$B:$F,2,FALSE),"Not Found")</f>
        <v>Not Found</v>
      </c>
      <c r="I8" s="50" t="str">
        <f t="shared" si="0"/>
        <v>Not found</v>
      </c>
      <c r="J8" s="50" t="str">
        <f t="shared" si="1"/>
        <v>Not found</v>
      </c>
      <c r="L8" s="50" t="str">
        <f t="shared" si="2"/>
        <v/>
      </c>
      <c r="M8" s="50" t="str">
        <f t="shared" si="3"/>
        <v/>
      </c>
    </row>
    <row r="9" spans="1:13" hidden="1" x14ac:dyDescent="0.25">
      <c r="A9" s="47" t="s">
        <v>2030</v>
      </c>
      <c r="B9" s="47" t="s">
        <v>2031</v>
      </c>
      <c r="C9" s="48" t="str">
        <f>IFERROR(VLOOKUP($A9,'HAP-TAP Median'!$A:$U,21,FALSE),"Not found")</f>
        <v>Not found</v>
      </c>
      <c r="D9" s="48" t="str">
        <f>IFERROR(VLOOKUP($A9,'HAP-TAP Maximum'!$A:$U,21,FALSE),"Not found")</f>
        <v>Not found</v>
      </c>
      <c r="F9" s="47" t="str">
        <f>IFERROR(VLOOKUP($A9,TAPList!$B:$F,4,FALSE),"Not Found")</f>
        <v>Not Found</v>
      </c>
      <c r="G9" s="47" t="str">
        <f>IFERROR(VLOOKUP($A9,TAPList!$B:$F,2,FALSE),"Not Found")</f>
        <v>Not Found</v>
      </c>
      <c r="I9" s="50" t="str">
        <f t="shared" si="0"/>
        <v>Not found</v>
      </c>
      <c r="J9" s="50" t="str">
        <f t="shared" si="1"/>
        <v>Not found</v>
      </c>
      <c r="L9" s="50" t="str">
        <f t="shared" si="2"/>
        <v/>
      </c>
      <c r="M9" s="50" t="str">
        <f t="shared" si="3"/>
        <v/>
      </c>
    </row>
    <row r="10" spans="1:13" hidden="1" x14ac:dyDescent="0.25">
      <c r="A10" s="47" t="s">
        <v>2036</v>
      </c>
      <c r="B10" s="47" t="s">
        <v>2037</v>
      </c>
      <c r="C10" s="48" t="str">
        <f>IFERROR(VLOOKUP($A10,'HAP-TAP Median'!$A:$U,21,FALSE),"Not found")</f>
        <v>Not found</v>
      </c>
      <c r="D10" s="48" t="str">
        <f>IFERROR(VLOOKUP($A10,'HAP-TAP Maximum'!$A:$U,21,FALSE),"Not found")</f>
        <v>Not found</v>
      </c>
      <c r="F10" s="47" t="str">
        <f>IFERROR(VLOOKUP($A10,TAPList!$B:$F,4,FALSE),"Not Found")</f>
        <v>Not Found</v>
      </c>
      <c r="G10" s="47" t="str">
        <f>IFERROR(VLOOKUP($A10,TAPList!$B:$F,2,FALSE),"Not Found")</f>
        <v>Not Found</v>
      </c>
      <c r="I10" s="50" t="str">
        <f t="shared" si="0"/>
        <v>Not found</v>
      </c>
      <c r="J10" s="50" t="str">
        <f t="shared" si="1"/>
        <v>Not found</v>
      </c>
      <c r="L10" s="50" t="str">
        <f t="shared" si="2"/>
        <v/>
      </c>
      <c r="M10" s="50" t="str">
        <f t="shared" si="3"/>
        <v/>
      </c>
    </row>
    <row r="11" spans="1:13" x14ac:dyDescent="0.25">
      <c r="A11" s="47" t="s">
        <v>128</v>
      </c>
      <c r="B11" s="47" t="s">
        <v>129</v>
      </c>
      <c r="C11" s="48">
        <f>IFERROR(VLOOKUP($A11,'HAP-TAP Median'!$A:$U,21,FALSE),"Not found")</f>
        <v>0.32526676994438214</v>
      </c>
      <c r="D11" s="48">
        <f>IFERROR(VLOOKUP($A11,'HAP-TAP Maximum'!$A:$U,21,FALSE),"Not found")</f>
        <v>0.60868635311229424</v>
      </c>
      <c r="F11" s="47">
        <f>IFERROR(VLOOKUP($A11,TAPList!$B:$F,4,FALSE),"Not Found")</f>
        <v>26.3</v>
      </c>
      <c r="G11" s="47" t="str">
        <f>IFERROR(VLOOKUP($A11,TAPList!$B:$F,2,FALSE),"Not Found")</f>
        <v>24-hr</v>
      </c>
      <c r="I11" s="50">
        <f t="shared" si="0"/>
        <v>1.7822836709281213</v>
      </c>
      <c r="J11" s="50">
        <f t="shared" si="1"/>
        <v>3.3352676882865437</v>
      </c>
      <c r="L11" s="50" t="str">
        <f t="shared" si="2"/>
        <v>No</v>
      </c>
      <c r="M11" s="50" t="str">
        <f t="shared" si="3"/>
        <v>No</v>
      </c>
    </row>
    <row r="12" spans="1:13" x14ac:dyDescent="0.25">
      <c r="A12" s="47" t="s">
        <v>70</v>
      </c>
      <c r="B12" s="47" t="s">
        <v>56</v>
      </c>
      <c r="C12" s="48">
        <f>IFERROR(VLOOKUP($A12,'HAP-TAP Median'!$A:$U,21,FALSE),"Not found")</f>
        <v>7.4817697570052813E-2</v>
      </c>
      <c r="D12" s="48">
        <f>IFERROR(VLOOKUP($A12,'HAP-TAP Maximum'!$A:$U,21,FALSE),"Not found")</f>
        <v>7.4817697570052813E-2</v>
      </c>
      <c r="F12" s="47">
        <f>IFERROR(VLOOKUP($A12,TAPList!$B:$F,4,FALSE),"Not Found")</f>
        <v>394</v>
      </c>
      <c r="G12" s="47" t="str">
        <f>IFERROR(VLOOKUP($A12,TAPList!$B:$F,2,FALSE),"Not Found")</f>
        <v>24-hr</v>
      </c>
      <c r="I12" s="50">
        <f t="shared" si="0"/>
        <v>0.40995998668522088</v>
      </c>
      <c r="J12" s="50">
        <f t="shared" si="1"/>
        <v>0.40995998668522088</v>
      </c>
      <c r="L12" s="50" t="str">
        <f t="shared" si="2"/>
        <v>No</v>
      </c>
      <c r="M12" s="50" t="str">
        <f t="shared" si="3"/>
        <v>No</v>
      </c>
    </row>
    <row r="13" spans="1:13" x14ac:dyDescent="0.25">
      <c r="A13" s="47" t="s">
        <v>42</v>
      </c>
      <c r="B13" s="47" t="s">
        <v>43</v>
      </c>
      <c r="C13" s="48">
        <f>IFERROR(VLOOKUP($A13,'HAP-TAP Median'!$A:$U,21,FALSE),"Not found")</f>
        <v>4.4930417475193829E-2</v>
      </c>
      <c r="D13" s="48">
        <f>IFERROR(VLOOKUP($A13,'HAP-TAP Maximum'!$A:$U,21,FALSE),"Not found")</f>
        <v>0.10364013209213145</v>
      </c>
      <c r="F13" s="47">
        <f>IFERROR(VLOOKUP($A13,TAPList!$B:$F,4,FALSE),"Not Found")</f>
        <v>657</v>
      </c>
      <c r="G13" s="47" t="str">
        <f>IFERROR(VLOOKUP($A13,TAPList!$B:$F,2,FALSE),"Not Found")</f>
        <v>24-hr</v>
      </c>
      <c r="I13" s="50">
        <f t="shared" si="0"/>
        <v>0.24619406835722646</v>
      </c>
      <c r="J13" s="50">
        <f t="shared" si="1"/>
        <v>0.56789113475140518</v>
      </c>
      <c r="L13" s="50" t="str">
        <f t="shared" si="2"/>
        <v>No</v>
      </c>
      <c r="M13" s="50" t="str">
        <f t="shared" si="3"/>
        <v>No</v>
      </c>
    </row>
    <row r="14" spans="1:13" hidden="1" x14ac:dyDescent="0.25">
      <c r="A14" s="47" t="s">
        <v>2044</v>
      </c>
      <c r="B14" s="47" t="s">
        <v>2045</v>
      </c>
      <c r="C14" s="48" t="str">
        <f>IFERROR(VLOOKUP($A14,'HAP-TAP Median'!$A:$U,21,FALSE),"Not found")</f>
        <v>Not found</v>
      </c>
      <c r="D14" s="48" t="str">
        <f>IFERROR(VLOOKUP($A14,'HAP-TAP Maximum'!$A:$U,21,FALSE),"Not found")</f>
        <v>Not found</v>
      </c>
      <c r="F14" s="47" t="str">
        <f>IFERROR(VLOOKUP($A14,TAPList!$B:$F,4,FALSE),"Not Found")</f>
        <v>Not Found</v>
      </c>
      <c r="G14" s="47" t="str">
        <f>IFERROR(VLOOKUP($A14,TAPList!$B:$F,2,FALSE),"Not Found")</f>
        <v>Not Found</v>
      </c>
      <c r="I14" s="50" t="str">
        <f t="shared" si="0"/>
        <v>Not found</v>
      </c>
      <c r="J14" s="50" t="str">
        <f t="shared" si="1"/>
        <v>Not found</v>
      </c>
      <c r="L14" s="50" t="str">
        <f t="shared" si="2"/>
        <v/>
      </c>
      <c r="M14" s="50" t="str">
        <f t="shared" si="3"/>
        <v/>
      </c>
    </row>
    <row r="15" spans="1:13" x14ac:dyDescent="0.25">
      <c r="A15" s="47" t="s">
        <v>121</v>
      </c>
      <c r="B15" s="47" t="s">
        <v>122</v>
      </c>
      <c r="C15" s="48">
        <f>IFERROR(VLOOKUP($A15,'HAP-TAP Median'!$A:$U,21,FALSE),"Not found")</f>
        <v>3.3968945081477568E-2</v>
      </c>
      <c r="D15" s="48">
        <f>IFERROR(VLOOKUP($A15,'HAP-TAP Maximum'!$A:$U,21,FALSE),"Not found")</f>
        <v>6.5037311021584249E-2</v>
      </c>
      <c r="F15" s="47">
        <f>IFERROR(VLOOKUP($A15,TAPList!$B:$F,4,FALSE),"Not Found")</f>
        <v>92</v>
      </c>
      <c r="G15" s="47" t="str">
        <f>IFERROR(VLOOKUP($A15,TAPList!$B:$F,2,FALSE),"Not Found")</f>
        <v>24-hr</v>
      </c>
      <c r="I15" s="50">
        <f t="shared" si="0"/>
        <v>0.18613120592590449</v>
      </c>
      <c r="J15" s="50">
        <f t="shared" si="1"/>
        <v>0.35636882751553012</v>
      </c>
      <c r="L15" s="50" t="str">
        <f t="shared" si="2"/>
        <v>No</v>
      </c>
      <c r="M15" s="50" t="str">
        <f t="shared" si="3"/>
        <v>No</v>
      </c>
    </row>
    <row r="16" spans="1:13" hidden="1" x14ac:dyDescent="0.25">
      <c r="A16" s="47" t="s">
        <v>17</v>
      </c>
      <c r="B16" s="47" t="s">
        <v>1982</v>
      </c>
      <c r="C16" s="48">
        <f>IFERROR(VLOOKUP($A16,'HAP-TAP Median'!$A:$U,21,FALSE),"Not found")</f>
        <v>8.3694373552940429E-3</v>
      </c>
      <c r="D16" s="48">
        <f>IFERROR(VLOOKUP($A16,'HAP-TAP Maximum'!$A:$U,21,FALSE),"Not found")</f>
        <v>8.3694373552940429E-3</v>
      </c>
      <c r="F16" s="47" t="str">
        <f>IFERROR(VLOOKUP($A16,TAPList!$B:$F,4,FALSE),"Not Found")</f>
        <v>Not Found</v>
      </c>
      <c r="G16" s="47" t="str">
        <f>IFERROR(VLOOKUP($A16,TAPList!$B:$F,2,FALSE),"Not Found")</f>
        <v>Not Found</v>
      </c>
      <c r="I16" s="50" t="str">
        <f t="shared" si="0"/>
        <v>Not found</v>
      </c>
      <c r="J16" s="50" t="str">
        <f t="shared" si="1"/>
        <v>Not found</v>
      </c>
      <c r="L16" s="50" t="str">
        <f t="shared" si="2"/>
        <v/>
      </c>
      <c r="M16" s="50" t="str">
        <f t="shared" si="3"/>
        <v/>
      </c>
    </row>
    <row r="17" spans="1:13" hidden="1" x14ac:dyDescent="0.25">
      <c r="A17" s="47" t="s">
        <v>133</v>
      </c>
      <c r="B17" s="47" t="s">
        <v>130</v>
      </c>
      <c r="C17" s="48">
        <f>IFERROR(VLOOKUP($A17,'HAP-TAP Median'!$A:$U,21,FALSE),"Not found")</f>
        <v>2.9166221086630761E-2</v>
      </c>
      <c r="D17" s="48">
        <f>IFERROR(VLOOKUP($A17,'HAP-TAP Maximum'!$A:$U,21,FALSE),"Not found")</f>
        <v>9.7643435811763823E-2</v>
      </c>
      <c r="F17" s="47" t="str">
        <f>IFERROR(VLOOKUP($A17,TAPList!$B:$F,4,FALSE),"Not Found")</f>
        <v>Not Found</v>
      </c>
      <c r="G17" s="47" t="str">
        <f>IFERROR(VLOOKUP($A17,TAPList!$B:$F,2,FALSE),"Not Found")</f>
        <v>Not Found</v>
      </c>
      <c r="I17" s="50" t="str">
        <f t="shared" si="0"/>
        <v>Not found</v>
      </c>
      <c r="J17" s="50" t="str">
        <f t="shared" si="1"/>
        <v>Not found</v>
      </c>
      <c r="L17" s="50" t="str">
        <f t="shared" si="2"/>
        <v/>
      </c>
      <c r="M17" s="50" t="str">
        <f t="shared" si="3"/>
        <v/>
      </c>
    </row>
    <row r="18" spans="1:13" hidden="1" x14ac:dyDescent="0.25">
      <c r="A18" s="47" t="s">
        <v>139</v>
      </c>
      <c r="B18" s="47" t="s">
        <v>140</v>
      </c>
      <c r="C18" s="48">
        <f>IFERROR(VLOOKUP($A18,'HAP-TAP Median'!$A:$U,21,FALSE),"Not found")</f>
        <v>5.0723862759357842E-2</v>
      </c>
      <c r="D18" s="48">
        <f>IFERROR(VLOOKUP($A18,'HAP-TAP Maximum'!$A:$U,21,FALSE),"Not found")</f>
        <v>7.862198727700466E-2</v>
      </c>
      <c r="F18" s="47" t="str">
        <f>IFERROR(VLOOKUP($A18,TAPList!$B:$F,4,FALSE),"Not Found")</f>
        <v>Not Found</v>
      </c>
      <c r="G18" s="47" t="str">
        <f>IFERROR(VLOOKUP($A18,TAPList!$B:$F,2,FALSE),"Not Found")</f>
        <v>Not Found</v>
      </c>
      <c r="I18" s="50" t="str">
        <f t="shared" si="0"/>
        <v>Not found</v>
      </c>
      <c r="J18" s="50" t="str">
        <f t="shared" si="1"/>
        <v>Not found</v>
      </c>
      <c r="L18" s="50" t="str">
        <f t="shared" si="2"/>
        <v/>
      </c>
      <c r="M18" s="50" t="str">
        <f t="shared" si="3"/>
        <v/>
      </c>
    </row>
    <row r="19" spans="1:13" hidden="1" x14ac:dyDescent="0.25">
      <c r="A19" s="47" t="s">
        <v>2073</v>
      </c>
      <c r="B19" s="47" t="s">
        <v>2074</v>
      </c>
      <c r="C19" s="48" t="str">
        <f>IFERROR(VLOOKUP($A19,'HAP-TAP Median'!$A:$U,21,FALSE),"Not found")</f>
        <v>Not found</v>
      </c>
      <c r="D19" s="48" t="str">
        <f>IFERROR(VLOOKUP($A19,'HAP-TAP Maximum'!$A:$U,21,FALSE),"Not found")</f>
        <v>Not found</v>
      </c>
      <c r="F19" s="47" t="str">
        <f>IFERROR(VLOOKUP($A19,TAPList!$B:$F,4,FALSE),"Not Found")</f>
        <v>Not Found</v>
      </c>
      <c r="G19" s="47" t="str">
        <f>IFERROR(VLOOKUP($A19,TAPList!$B:$F,2,FALSE),"Not Found")</f>
        <v>Not Found</v>
      </c>
      <c r="I19" s="50" t="str">
        <f t="shared" si="0"/>
        <v>Not found</v>
      </c>
      <c r="J19" s="50" t="str">
        <f t="shared" si="1"/>
        <v>Not found</v>
      </c>
      <c r="L19" s="50" t="str">
        <f t="shared" si="2"/>
        <v/>
      </c>
      <c r="M19" s="50" t="str">
        <f t="shared" si="3"/>
        <v/>
      </c>
    </row>
    <row r="20" spans="1:13" x14ac:dyDescent="0.25">
      <c r="A20" s="47" t="s">
        <v>94</v>
      </c>
      <c r="B20" s="47" t="s">
        <v>2054</v>
      </c>
      <c r="C20" s="48">
        <f>IFERROR(VLOOKUP($A20,'HAP-TAP Median'!$A:$U,21,FALSE),"Not found")</f>
        <v>0.22233957498147272</v>
      </c>
      <c r="D20" s="48">
        <f>IFERROR(VLOOKUP($A20,'HAP-TAP Maximum'!$A:$U,21,FALSE),"Not found")</f>
        <v>6.3652496334094879</v>
      </c>
      <c r="F20" s="47">
        <f>IFERROR(VLOOKUP($A20,TAPList!$B:$F,4,FALSE),"Not Found")</f>
        <v>394</v>
      </c>
      <c r="G20" s="47" t="str">
        <f>IFERROR(VLOOKUP($A20,TAPList!$B:$F,2,FALSE),"Not Found")</f>
        <v>24-hr</v>
      </c>
      <c r="I20" s="50">
        <f t="shared" si="0"/>
        <v>1.218299040994371</v>
      </c>
      <c r="J20" s="50">
        <f t="shared" si="1"/>
        <v>34.878080183065684</v>
      </c>
      <c r="L20" s="50" t="str">
        <f t="shared" si="2"/>
        <v>No</v>
      </c>
      <c r="M20" s="50" t="str">
        <f t="shared" si="3"/>
        <v>No</v>
      </c>
    </row>
    <row r="21" spans="1:13" hidden="1" x14ac:dyDescent="0.25">
      <c r="A21" s="47" t="s">
        <v>2069</v>
      </c>
      <c r="B21" s="47" t="s">
        <v>2070</v>
      </c>
      <c r="C21" s="48" t="str">
        <f>IFERROR(VLOOKUP($A21,'HAP-TAP Median'!$A:$U,21,FALSE),"Not found")</f>
        <v>Not found</v>
      </c>
      <c r="D21" s="48" t="str">
        <f>IFERROR(VLOOKUP($A21,'HAP-TAP Maximum'!$A:$U,21,FALSE),"Not found")</f>
        <v>Not found</v>
      </c>
      <c r="F21" s="47" t="str">
        <f>IFERROR(VLOOKUP($A21,TAPList!$B:$F,4,FALSE),"Not Found")</f>
        <v>Not Found</v>
      </c>
      <c r="G21" s="47" t="str">
        <f>IFERROR(VLOOKUP($A21,TAPList!$B:$F,2,FALSE),"Not Found")</f>
        <v>Not Found</v>
      </c>
      <c r="I21" s="50" t="str">
        <f t="shared" si="0"/>
        <v>Not found</v>
      </c>
      <c r="J21" s="50" t="str">
        <f t="shared" si="1"/>
        <v>Not found</v>
      </c>
      <c r="L21" s="50" t="str">
        <f t="shared" si="2"/>
        <v/>
      </c>
      <c r="M21" s="50" t="str">
        <f t="shared" si="3"/>
        <v/>
      </c>
    </row>
    <row r="22" spans="1:13" hidden="1" x14ac:dyDescent="0.25">
      <c r="A22" s="47" t="s">
        <v>23</v>
      </c>
      <c r="B22" s="47" t="s">
        <v>24</v>
      </c>
      <c r="C22" s="48">
        <f>IFERROR(VLOOKUP($A22,'HAP-TAP Median'!$A:$U,21,FALSE),"Not found")</f>
        <v>0.29166221086630761</v>
      </c>
      <c r="D22" s="48">
        <f>IFERROR(VLOOKUP($A22,'HAP-TAP Maximum'!$A:$U,21,FALSE),"Not found")</f>
        <v>0.29166221086630761</v>
      </c>
      <c r="F22" s="47" t="str">
        <f>IFERROR(VLOOKUP($A22,TAPList!$B:$F,4,FALSE),"Not Found")</f>
        <v>Not Found</v>
      </c>
      <c r="G22" s="47" t="str">
        <f>IFERROR(VLOOKUP($A22,TAPList!$B:$F,2,FALSE),"Not Found")</f>
        <v>Not Found</v>
      </c>
      <c r="I22" s="50" t="str">
        <f t="shared" si="0"/>
        <v>Not found</v>
      </c>
      <c r="J22" s="50" t="str">
        <f t="shared" si="1"/>
        <v>Not found</v>
      </c>
      <c r="L22" s="50" t="str">
        <f t="shared" si="2"/>
        <v/>
      </c>
      <c r="M22" s="50" t="str">
        <f t="shared" si="3"/>
        <v/>
      </c>
    </row>
    <row r="23" spans="1:13" hidden="1" x14ac:dyDescent="0.25">
      <c r="A23" s="47" t="s">
        <v>25</v>
      </c>
      <c r="B23" s="47" t="s">
        <v>26</v>
      </c>
      <c r="C23" s="48">
        <f>IFERROR(VLOOKUP($A23,'HAP-TAP Median'!$A:$U,21,FALSE),"Not found")</f>
        <v>0.27898124517646805</v>
      </c>
      <c r="D23" s="48">
        <f>IFERROR(VLOOKUP($A23,'HAP-TAP Maximum'!$A:$U,21,FALSE),"Not found")</f>
        <v>0.27898124517646805</v>
      </c>
      <c r="F23" s="47" t="str">
        <f>IFERROR(VLOOKUP($A23,TAPList!$B:$F,4,FALSE),"Not Found")</f>
        <v>Not Found</v>
      </c>
      <c r="G23" s="47" t="str">
        <f>IFERROR(VLOOKUP($A23,TAPList!$B:$F,2,FALSE),"Not Found")</f>
        <v>Not Found</v>
      </c>
      <c r="I23" s="50" t="str">
        <f t="shared" si="0"/>
        <v>Not found</v>
      </c>
      <c r="J23" s="50" t="str">
        <f t="shared" si="1"/>
        <v>Not found</v>
      </c>
      <c r="L23" s="50" t="str">
        <f t="shared" si="2"/>
        <v/>
      </c>
      <c r="M23" s="50" t="str">
        <f t="shared" si="3"/>
        <v/>
      </c>
    </row>
    <row r="24" spans="1:13" hidden="1" x14ac:dyDescent="0.25">
      <c r="A24" s="47" t="s">
        <v>2032</v>
      </c>
      <c r="B24" s="47" t="s">
        <v>2033</v>
      </c>
      <c r="C24" s="48" t="str">
        <f>IFERROR(VLOOKUP($A24,'HAP-TAP Median'!$A:$U,21,FALSE),"Not found")</f>
        <v>Not found</v>
      </c>
      <c r="D24" s="48" t="str">
        <f>IFERROR(VLOOKUP($A24,'HAP-TAP Maximum'!$A:$U,21,FALSE),"Not found")</f>
        <v>Not found</v>
      </c>
      <c r="F24" s="47" t="str">
        <f>IFERROR(VLOOKUP($A24,TAPList!$B:$F,4,FALSE),"Not Found")</f>
        <v>Not Found</v>
      </c>
      <c r="G24" s="47" t="str">
        <f>IFERROR(VLOOKUP($A24,TAPList!$B:$F,2,FALSE),"Not Found")</f>
        <v>Not Found</v>
      </c>
      <c r="I24" s="50" t="str">
        <f t="shared" si="0"/>
        <v>Not found</v>
      </c>
      <c r="J24" s="50" t="str">
        <f t="shared" si="1"/>
        <v>Not found</v>
      </c>
      <c r="L24" s="50" t="str">
        <f t="shared" si="2"/>
        <v/>
      </c>
      <c r="M24" s="50" t="str">
        <f t="shared" si="3"/>
        <v/>
      </c>
    </row>
    <row r="25" spans="1:13" hidden="1" x14ac:dyDescent="0.25">
      <c r="A25" s="47" t="s">
        <v>107</v>
      </c>
      <c r="B25" s="47" t="s">
        <v>108</v>
      </c>
      <c r="C25" s="48">
        <f>IFERROR(VLOOKUP($A25,'HAP-TAP Median'!$A:$U,21,FALSE),"Not found")</f>
        <v>2.2681099507753655E-3</v>
      </c>
      <c r="D25" s="48">
        <f>IFERROR(VLOOKUP($A25,'HAP-TAP Maximum'!$A:$U,21,FALSE),"Not found")</f>
        <v>8.113239119073112E-3</v>
      </c>
      <c r="F25" s="47" t="str">
        <f>IFERROR(VLOOKUP($A25,TAPList!$B:$F,4,FALSE),"Not Found")</f>
        <v>Not Found</v>
      </c>
      <c r="G25" s="47" t="str">
        <f>IFERROR(VLOOKUP($A25,TAPList!$B:$F,2,FALSE),"Not Found")</f>
        <v>Not Found</v>
      </c>
      <c r="I25" s="50" t="str">
        <f t="shared" si="0"/>
        <v>Not found</v>
      </c>
      <c r="J25" s="50" t="str">
        <f t="shared" si="1"/>
        <v>Not found</v>
      </c>
      <c r="L25" s="50" t="str">
        <f t="shared" si="2"/>
        <v/>
      </c>
      <c r="M25" s="50" t="str">
        <f t="shared" si="3"/>
        <v/>
      </c>
    </row>
    <row r="26" spans="1:13" hidden="1" x14ac:dyDescent="0.25">
      <c r="A26" s="47" t="s">
        <v>2056</v>
      </c>
      <c r="B26" s="47" t="s">
        <v>2057</v>
      </c>
      <c r="C26" s="48" t="str">
        <f>IFERROR(VLOOKUP($A26,'HAP-TAP Median'!$A:$U,21,FALSE),"Not found")</f>
        <v>Not found</v>
      </c>
      <c r="D26" s="48" t="str">
        <f>IFERROR(VLOOKUP($A26,'HAP-TAP Maximum'!$A:$U,21,FALSE),"Not found")</f>
        <v>Not found</v>
      </c>
      <c r="F26" s="47" t="str">
        <f>IFERROR(VLOOKUP($A26,TAPList!$B:$F,4,FALSE),"Not Found")</f>
        <v>Not Found</v>
      </c>
      <c r="G26" s="47" t="str">
        <f>IFERROR(VLOOKUP($A26,TAPList!$B:$F,2,FALSE),"Not Found")</f>
        <v>Not Found</v>
      </c>
      <c r="I26" s="50" t="str">
        <f t="shared" si="0"/>
        <v>Not found</v>
      </c>
      <c r="J26" s="50" t="str">
        <f t="shared" si="1"/>
        <v>Not found</v>
      </c>
      <c r="L26" s="50" t="str">
        <f t="shared" si="2"/>
        <v/>
      </c>
      <c r="M26" s="50" t="str">
        <f t="shared" si="3"/>
        <v/>
      </c>
    </row>
    <row r="27" spans="1:13" hidden="1" x14ac:dyDescent="0.25">
      <c r="A27" s="47" t="s">
        <v>116</v>
      </c>
      <c r="B27" s="47" t="s">
        <v>117</v>
      </c>
      <c r="C27" s="48">
        <f>IFERROR(VLOOKUP($A27,'HAP-TAP Median'!$A:$U,21,FALSE),"Not found")</f>
        <v>2.7218856251007013E-2</v>
      </c>
      <c r="D27" s="48">
        <f>IFERROR(VLOOKUP($A27,'HAP-TAP Maximum'!$A:$U,21,FALSE),"Not found")</f>
        <v>0.10527159890629975</v>
      </c>
      <c r="F27" s="47" t="str">
        <f>IFERROR(VLOOKUP($A27,TAPList!$B:$F,4,FALSE),"Not Found")</f>
        <v>Not Found</v>
      </c>
      <c r="G27" s="47" t="str">
        <f>IFERROR(VLOOKUP($A27,TAPList!$B:$F,2,FALSE),"Not Found")</f>
        <v>Not Found</v>
      </c>
      <c r="I27" s="50" t="str">
        <f t="shared" si="0"/>
        <v>Not found</v>
      </c>
      <c r="J27" s="50" t="str">
        <f t="shared" si="1"/>
        <v>Not found</v>
      </c>
      <c r="L27" s="50" t="str">
        <f t="shared" si="2"/>
        <v/>
      </c>
      <c r="M27" s="50" t="str">
        <f t="shared" si="3"/>
        <v/>
      </c>
    </row>
    <row r="28" spans="1:13" hidden="1" x14ac:dyDescent="0.25">
      <c r="A28" s="47" t="s">
        <v>2050</v>
      </c>
      <c r="B28" s="47" t="s">
        <v>2051</v>
      </c>
      <c r="C28" s="48" t="str">
        <f>IFERROR(VLOOKUP($A28,'HAP-TAP Median'!$A:$U,21,FALSE),"Not found")</f>
        <v>Not found</v>
      </c>
      <c r="D28" s="48" t="str">
        <f>IFERROR(VLOOKUP($A28,'HAP-TAP Maximum'!$A:$U,21,FALSE),"Not found")</f>
        <v>Not found</v>
      </c>
      <c r="F28" s="47" t="str">
        <f>IFERROR(VLOOKUP($A28,TAPList!$B:$F,4,FALSE),"Not Found")</f>
        <v>Not Found</v>
      </c>
      <c r="G28" s="47" t="str">
        <f>IFERROR(VLOOKUP($A28,TAPList!$B:$F,2,FALSE),"Not Found")</f>
        <v>Not Found</v>
      </c>
      <c r="I28" s="50" t="str">
        <f t="shared" si="0"/>
        <v>Not found</v>
      </c>
      <c r="J28" s="50" t="str">
        <f t="shared" si="1"/>
        <v>Not found</v>
      </c>
      <c r="L28" s="50" t="str">
        <f t="shared" si="2"/>
        <v/>
      </c>
      <c r="M28" s="50" t="str">
        <f t="shared" si="3"/>
        <v/>
      </c>
    </row>
    <row r="29" spans="1:13" hidden="1" x14ac:dyDescent="0.25">
      <c r="A29" s="47" t="s">
        <v>136</v>
      </c>
      <c r="B29" s="47" t="s">
        <v>137</v>
      </c>
      <c r="C29" s="48">
        <f>IFERROR(VLOOKUP($A29,'HAP-TAP Median'!$A:$U,21,FALSE),"Not found")</f>
        <v>2.6630027948662868E-3</v>
      </c>
      <c r="D29" s="48">
        <f>IFERROR(VLOOKUP($A29,'HAP-TAP Maximum'!$A:$U,21,FALSE),"Not found")</f>
        <v>2.6630027948662868E-3</v>
      </c>
      <c r="F29" s="47" t="str">
        <f>IFERROR(VLOOKUP($A29,TAPList!$B:$F,4,FALSE),"Not Found")</f>
        <v>Not Found</v>
      </c>
      <c r="G29" s="47" t="str">
        <f>IFERROR(VLOOKUP($A29,TAPList!$B:$F,2,FALSE),"Not Found")</f>
        <v>Not Found</v>
      </c>
      <c r="I29" s="50" t="str">
        <f t="shared" si="0"/>
        <v>Not found</v>
      </c>
      <c r="J29" s="50" t="str">
        <f t="shared" si="1"/>
        <v>Not found</v>
      </c>
      <c r="L29" s="50" t="str">
        <f t="shared" si="2"/>
        <v/>
      </c>
      <c r="M29" s="50" t="str">
        <f t="shared" si="3"/>
        <v/>
      </c>
    </row>
    <row r="30" spans="1:13" hidden="1" x14ac:dyDescent="0.25">
      <c r="A30" s="47" t="s">
        <v>2048</v>
      </c>
      <c r="B30" s="47" t="s">
        <v>2049</v>
      </c>
      <c r="C30" s="48" t="str">
        <f>IFERROR(VLOOKUP($A30,'HAP-TAP Median'!$A:$U,21,FALSE),"Not found")</f>
        <v>Not found</v>
      </c>
      <c r="D30" s="48" t="str">
        <f>IFERROR(VLOOKUP($A30,'HAP-TAP Maximum'!$A:$U,21,FALSE),"Not found")</f>
        <v>Not found</v>
      </c>
      <c r="F30" s="47" t="str">
        <f>IFERROR(VLOOKUP($A30,TAPList!$B:$F,4,FALSE),"Not Found")</f>
        <v>Not Found</v>
      </c>
      <c r="G30" s="47" t="str">
        <f>IFERROR(VLOOKUP($A30,TAPList!$B:$F,2,FALSE),"Not Found")</f>
        <v>Not Found</v>
      </c>
      <c r="I30" s="50" t="str">
        <f t="shared" si="0"/>
        <v>Not found</v>
      </c>
      <c r="J30" s="50" t="str">
        <f t="shared" si="1"/>
        <v>Not found</v>
      </c>
      <c r="L30" s="50" t="str">
        <f t="shared" si="2"/>
        <v/>
      </c>
      <c r="M30" s="50" t="str">
        <f t="shared" si="3"/>
        <v/>
      </c>
    </row>
    <row r="31" spans="1:13" hidden="1" x14ac:dyDescent="0.25">
      <c r="A31" s="47" t="s">
        <v>762</v>
      </c>
      <c r="B31" s="47" t="s">
        <v>1968</v>
      </c>
      <c r="C31" s="48">
        <f>IFERROR(VLOOKUP($A31,'HAP-TAP Median'!$A:$U,21,FALSE),"Not found")</f>
        <v>2.6729944686582484E-2</v>
      </c>
      <c r="D31" s="48">
        <f>IFERROR(VLOOKUP($A31,'HAP-TAP Maximum'!$A:$U,21,FALSE),"Not found")</f>
        <v>2.8028862279537537E-2</v>
      </c>
      <c r="F31" s="47" t="str">
        <f>IFERROR(VLOOKUP($A31,TAPList!$B:$F,4,FALSE),"Not Found")</f>
        <v>Not Found</v>
      </c>
      <c r="G31" s="47" t="str">
        <f>IFERROR(VLOOKUP($A31,TAPList!$B:$F,2,FALSE),"Not Found")</f>
        <v>Not Found</v>
      </c>
      <c r="I31" s="50" t="str">
        <f t="shared" si="0"/>
        <v>Not found</v>
      </c>
      <c r="J31" s="50" t="str">
        <f t="shared" si="1"/>
        <v>Not found</v>
      </c>
      <c r="L31" s="50" t="str">
        <f t="shared" si="2"/>
        <v/>
      </c>
      <c r="M31" s="50" t="str">
        <f t="shared" si="3"/>
        <v/>
      </c>
    </row>
    <row r="32" spans="1:13" hidden="1" x14ac:dyDescent="0.25">
      <c r="A32" s="47" t="s">
        <v>2034</v>
      </c>
      <c r="B32" s="47" t="s">
        <v>2035</v>
      </c>
      <c r="C32" s="48" t="str">
        <f>IFERROR(VLOOKUP($A32,'HAP-TAP Median'!$A:$U,21,FALSE),"Not found")</f>
        <v>Not found</v>
      </c>
      <c r="D32" s="48" t="str">
        <f>IFERROR(VLOOKUP($A32,'HAP-TAP Maximum'!$A:$U,21,FALSE),"Not found")</f>
        <v>Not found</v>
      </c>
      <c r="F32" s="47" t="str">
        <f>IFERROR(VLOOKUP($A32,TAPList!$B:$F,4,FALSE),"Not Found")</f>
        <v>Not Found</v>
      </c>
      <c r="G32" s="47" t="str">
        <f>IFERROR(VLOOKUP($A32,TAPList!$B:$F,2,FALSE),"Not Found")</f>
        <v>Not Found</v>
      </c>
      <c r="I32" s="50" t="str">
        <f t="shared" si="0"/>
        <v>Not found</v>
      </c>
      <c r="J32" s="50" t="str">
        <f t="shared" si="1"/>
        <v>Not found</v>
      </c>
      <c r="L32" s="50" t="str">
        <f t="shared" si="2"/>
        <v/>
      </c>
      <c r="M32" s="50" t="str">
        <f t="shared" si="3"/>
        <v/>
      </c>
    </row>
    <row r="33" spans="1:13" x14ac:dyDescent="0.25">
      <c r="A33" s="47" t="s">
        <v>65</v>
      </c>
      <c r="B33" s="47" t="s">
        <v>52</v>
      </c>
      <c r="C33" s="48">
        <f>IFERROR(VLOOKUP($A33,'HAP-TAP Median'!$A:$U,21,FALSE),"Not found")</f>
        <v>4.7934050307593151E-2</v>
      </c>
      <c r="D33" s="48">
        <f>IFERROR(VLOOKUP($A33,'HAP-TAP Maximum'!$A:$U,21,FALSE),"Not found")</f>
        <v>8.3694373552940418E-2</v>
      </c>
      <c r="F33" s="47">
        <f>IFERROR(VLOOKUP($A33,TAPList!$B:$F,4,FALSE),"Not Found")</f>
        <v>32</v>
      </c>
      <c r="G33" s="47" t="str">
        <f>IFERROR(VLOOKUP($A33,TAPList!$B:$F,2,FALSE),"Not Found")</f>
        <v>year</v>
      </c>
      <c r="I33" s="50">
        <f t="shared" si="0"/>
        <v>95.868100615186307</v>
      </c>
      <c r="J33" s="50">
        <f t="shared" si="1"/>
        <v>167.38874710588084</v>
      </c>
      <c r="L33" s="50" t="str">
        <f t="shared" si="2"/>
        <v>Yes</v>
      </c>
      <c r="M33" s="50" t="str">
        <f t="shared" si="3"/>
        <v>Yes</v>
      </c>
    </row>
    <row r="34" spans="1:13" hidden="1" x14ac:dyDescent="0.25">
      <c r="A34" s="47" t="s">
        <v>2042</v>
      </c>
      <c r="B34" s="47" t="s">
        <v>2043</v>
      </c>
      <c r="C34" s="48" t="str">
        <f>IFERROR(VLOOKUP($A34,'HAP-TAP Median'!$A:$U,21,FALSE),"Not found")</f>
        <v>Not found</v>
      </c>
      <c r="D34" s="48" t="str">
        <f>IFERROR(VLOOKUP($A34,'HAP-TAP Maximum'!$A:$U,21,FALSE),"Not found")</f>
        <v>Not found</v>
      </c>
      <c r="F34" s="47" t="str">
        <f>IFERROR(VLOOKUP($A34,TAPList!$B:$F,4,FALSE),"Not Found")</f>
        <v>Not Found</v>
      </c>
      <c r="G34" s="47" t="str">
        <f>IFERROR(VLOOKUP($A34,TAPList!$B:$F,2,FALSE),"Not Found")</f>
        <v>Not Found</v>
      </c>
      <c r="I34" s="50" t="str">
        <f t="shared" si="0"/>
        <v>Not found</v>
      </c>
      <c r="J34" s="50" t="str">
        <f t="shared" si="1"/>
        <v>Not found</v>
      </c>
      <c r="L34" s="50" t="str">
        <f t="shared" si="2"/>
        <v/>
      </c>
      <c r="M34" s="50" t="str">
        <f t="shared" si="3"/>
        <v/>
      </c>
    </row>
    <row r="35" spans="1:13" hidden="1" x14ac:dyDescent="0.25">
      <c r="A35" s="47" t="s">
        <v>2038</v>
      </c>
      <c r="B35" s="47" t="s">
        <v>2039</v>
      </c>
      <c r="C35" s="48" t="str">
        <f>IFERROR(VLOOKUP($A35,'HAP-TAP Median'!$A:$U,21,FALSE),"Not found")</f>
        <v>Not found</v>
      </c>
      <c r="D35" s="48" t="str">
        <f>IFERROR(VLOOKUP($A35,'HAP-TAP Maximum'!$A:$U,21,FALSE),"Not found")</f>
        <v>Not found</v>
      </c>
      <c r="F35" s="47" t="str">
        <f>IFERROR(VLOOKUP($A35,TAPList!$B:$F,4,FALSE),"Not Found")</f>
        <v>Not Found</v>
      </c>
      <c r="G35" s="47" t="str">
        <f>IFERROR(VLOOKUP($A35,TAPList!$B:$F,2,FALSE),"Not Found")</f>
        <v>Not Found</v>
      </c>
      <c r="I35" s="50" t="str">
        <f t="shared" si="0"/>
        <v>Not found</v>
      </c>
      <c r="J35" s="50" t="str">
        <f t="shared" si="1"/>
        <v>Not found</v>
      </c>
      <c r="L35" s="50" t="str">
        <f t="shared" si="2"/>
        <v/>
      </c>
      <c r="M35" s="50" t="str">
        <f t="shared" si="3"/>
        <v/>
      </c>
    </row>
    <row r="36" spans="1:13" hidden="1" x14ac:dyDescent="0.25">
      <c r="A36" s="47" t="s">
        <v>1979</v>
      </c>
      <c r="B36" s="47" t="s">
        <v>1983</v>
      </c>
      <c r="C36" s="48">
        <f>IFERROR(VLOOKUP($A36,'HAP-TAP Median'!$A:$U,21,FALSE),"Not found")</f>
        <v>1.6485255396791302E-2</v>
      </c>
      <c r="D36" s="48">
        <f>IFERROR(VLOOKUP($A36,'HAP-TAP Maximum'!$A:$U,21,FALSE),"Not found")</f>
        <v>1.6485255396791302E-2</v>
      </c>
      <c r="F36" s="47" t="str">
        <f>IFERROR(VLOOKUP($A36,TAPList!$B:$F,4,FALSE),"Not Found")</f>
        <v>Not Found</v>
      </c>
      <c r="G36" s="47" t="str">
        <f>IFERROR(VLOOKUP($A36,TAPList!$B:$F,2,FALSE),"Not Found")</f>
        <v>Not Found</v>
      </c>
      <c r="I36" s="50" t="str">
        <f t="shared" ref="I36:I70" si="4">IFERROR(IF($G36="24-hr",C36*$I$1/365,IF($G36="year",C36*$I$1,IF($G36="1-hr",C36/8760,"Not found"))),"Not found")</f>
        <v>Not found</v>
      </c>
      <c r="J36" s="50" t="str">
        <f t="shared" ref="J36:J70" si="5">IFERROR(IF($G36="24-hr",D36*$I$1/365,IF($G36="year",D36*$I$1,IF($G36="1-hr",D36/8760,"Not found"))),"Not found")</f>
        <v>Not found</v>
      </c>
      <c r="L36" s="50" t="str">
        <f t="shared" ref="L36:L70" si="6">IF(I36="Not found","",IF(I36&gt;$F36,"Yes","No"))</f>
        <v/>
      </c>
      <c r="M36" s="50" t="str">
        <f t="shared" ref="M36:M70" si="7">IF(J36="Not found","",IF(J36&gt;$F36,"Yes","No"))</f>
        <v/>
      </c>
    </row>
    <row r="37" spans="1:13" hidden="1" x14ac:dyDescent="0.25">
      <c r="A37" s="47" t="s">
        <v>2079</v>
      </c>
      <c r="B37" s="47" t="s">
        <v>2080</v>
      </c>
      <c r="C37" s="48" t="str">
        <f>IFERROR(VLOOKUP($A37,'HAP-TAP Median'!$A:$U,21,FALSE),"Not found")</f>
        <v>Not found</v>
      </c>
      <c r="D37" s="48" t="str">
        <f>IFERROR(VLOOKUP($A37,'HAP-TAP Maximum'!$A:$U,21,FALSE),"Not found")</f>
        <v>Not found</v>
      </c>
      <c r="F37" s="47" t="str">
        <f>IFERROR(VLOOKUP($A37,TAPList!$B:$F,4,FALSE),"Not Found")</f>
        <v>Not Found</v>
      </c>
      <c r="G37" s="47" t="str">
        <f>IFERROR(VLOOKUP($A37,TAPList!$B:$F,2,FALSE),"Not Found")</f>
        <v>Not Found</v>
      </c>
      <c r="I37" s="50" t="str">
        <f t="shared" si="4"/>
        <v>Not found</v>
      </c>
      <c r="J37" s="50" t="str">
        <f t="shared" si="5"/>
        <v>Not found</v>
      </c>
      <c r="L37" s="50" t="str">
        <f t="shared" si="6"/>
        <v/>
      </c>
      <c r="M37" s="50" t="str">
        <f t="shared" si="7"/>
        <v/>
      </c>
    </row>
    <row r="38" spans="1:13" hidden="1" x14ac:dyDescent="0.25">
      <c r="A38" s="47" t="s">
        <v>1976</v>
      </c>
      <c r="B38" s="47" t="s">
        <v>1977</v>
      </c>
      <c r="C38" s="48">
        <f>IFERROR(VLOOKUP($A38,'HAP-TAP Median'!$A:$U,21,FALSE),"Not found")</f>
        <v>4.8187669621389938E-3</v>
      </c>
      <c r="D38" s="48">
        <f>IFERROR(VLOOKUP($A38,'HAP-TAP Maximum'!$A:$U,21,FALSE),"Not found")</f>
        <v>4.8187669621389938E-3</v>
      </c>
      <c r="F38" s="47" t="str">
        <f>IFERROR(VLOOKUP($A38,TAPList!$B:$F,4,FALSE),"Not Found")</f>
        <v>Not Found</v>
      </c>
      <c r="G38" s="47" t="str">
        <f>IFERROR(VLOOKUP($A38,TAPList!$B:$F,2,FALSE),"Not Found")</f>
        <v>Not Found</v>
      </c>
      <c r="I38" s="50" t="str">
        <f t="shared" si="4"/>
        <v>Not found</v>
      </c>
      <c r="J38" s="50" t="str">
        <f t="shared" si="5"/>
        <v>Not found</v>
      </c>
      <c r="L38" s="50" t="str">
        <f t="shared" si="6"/>
        <v/>
      </c>
      <c r="M38" s="50" t="str">
        <f t="shared" si="7"/>
        <v/>
      </c>
    </row>
    <row r="39" spans="1:13" hidden="1" x14ac:dyDescent="0.25">
      <c r="A39" s="47" t="s">
        <v>2065</v>
      </c>
      <c r="B39" s="47" t="s">
        <v>2066</v>
      </c>
      <c r="C39" s="48" t="str">
        <f>IFERROR(VLOOKUP($A39,'HAP-TAP Median'!$A:$U,21,FALSE),"Not found")</f>
        <v>Not found</v>
      </c>
      <c r="D39" s="48" t="str">
        <f>IFERROR(VLOOKUP($A39,'HAP-TAP Maximum'!$A:$U,21,FALSE),"Not found")</f>
        <v>Not found</v>
      </c>
      <c r="F39" s="47" t="str">
        <f>IFERROR(VLOOKUP($A39,TAPList!$B:$F,4,FALSE),"Not Found")</f>
        <v>Not Found</v>
      </c>
      <c r="G39" s="47" t="str">
        <f>IFERROR(VLOOKUP($A39,TAPList!$B:$F,2,FALSE),"Not Found")</f>
        <v>Not Found</v>
      </c>
      <c r="I39" s="50" t="str">
        <f t="shared" si="4"/>
        <v>Not found</v>
      </c>
      <c r="J39" s="50" t="str">
        <f t="shared" si="5"/>
        <v>Not found</v>
      </c>
      <c r="L39" s="50" t="str">
        <f t="shared" si="6"/>
        <v/>
      </c>
      <c r="M39" s="50" t="str">
        <f t="shared" si="7"/>
        <v/>
      </c>
    </row>
    <row r="40" spans="1:13" hidden="1" x14ac:dyDescent="0.25">
      <c r="A40" s="47" t="s">
        <v>1978</v>
      </c>
      <c r="B40" s="47" t="s">
        <v>1981</v>
      </c>
      <c r="C40" s="48">
        <f>IFERROR(VLOOKUP($A40,'HAP-TAP Median'!$A:$U,21,FALSE),"Not found")</f>
        <v>0.32970510793582591</v>
      </c>
      <c r="D40" s="48">
        <f>IFERROR(VLOOKUP($A40,'HAP-TAP Maximum'!$A:$U,21,FALSE),"Not found")</f>
        <v>0.32970510793582591</v>
      </c>
      <c r="F40" s="47" t="str">
        <f>IFERROR(VLOOKUP($A40,TAPList!$B:$F,4,FALSE),"Not Found")</f>
        <v>Not Found</v>
      </c>
      <c r="G40" s="47" t="str">
        <f>IFERROR(VLOOKUP($A40,TAPList!$B:$F,2,FALSE),"Not Found")</f>
        <v>Not Found</v>
      </c>
      <c r="I40" s="50" t="str">
        <f t="shared" si="4"/>
        <v>Not found</v>
      </c>
      <c r="J40" s="50" t="str">
        <f t="shared" si="5"/>
        <v>Not found</v>
      </c>
      <c r="L40" s="50" t="str">
        <f t="shared" si="6"/>
        <v/>
      </c>
      <c r="M40" s="50" t="str">
        <f t="shared" si="7"/>
        <v/>
      </c>
    </row>
    <row r="41" spans="1:13" hidden="1" x14ac:dyDescent="0.25">
      <c r="A41" s="47" t="s">
        <v>99</v>
      </c>
      <c r="B41" s="47" t="s">
        <v>100</v>
      </c>
      <c r="C41" s="48">
        <f>IFERROR(VLOOKUP($A41,'HAP-TAP Median'!$A:$U,21,FALSE),"Not found")</f>
        <v>2.2415098623390461</v>
      </c>
      <c r="D41" s="48">
        <f>IFERROR(VLOOKUP($A41,'HAP-TAP Maximum'!$A:$U,21,FALSE),"Not found")</f>
        <v>23.48903798177875</v>
      </c>
      <c r="F41" s="47" t="str">
        <f>IFERROR(VLOOKUP($A41,TAPList!$B:$F,4,FALSE),"Not Found")</f>
        <v>Not Found</v>
      </c>
      <c r="G41" s="47" t="str">
        <f>IFERROR(VLOOKUP($A41,TAPList!$B:$F,2,FALSE),"Not Found")</f>
        <v>Not Found</v>
      </c>
      <c r="I41" s="50" t="str">
        <f t="shared" si="4"/>
        <v>Not found</v>
      </c>
      <c r="J41" s="50" t="str">
        <f t="shared" si="5"/>
        <v>Not found</v>
      </c>
      <c r="L41" s="50" t="str">
        <f t="shared" si="6"/>
        <v/>
      </c>
      <c r="M41" s="50" t="str">
        <f t="shared" si="7"/>
        <v/>
      </c>
    </row>
    <row r="42" spans="1:13" hidden="1" x14ac:dyDescent="0.25">
      <c r="A42" s="47" t="s">
        <v>2075</v>
      </c>
      <c r="B42" s="47" t="s">
        <v>2076</v>
      </c>
      <c r="C42" s="48" t="str">
        <f>IFERROR(VLOOKUP($A42,'HAP-TAP Median'!$A:$U,21,FALSE),"Not found")</f>
        <v>Not found</v>
      </c>
      <c r="D42" s="48" t="str">
        <f>IFERROR(VLOOKUP($A42,'HAP-TAP Maximum'!$A:$U,21,FALSE),"Not found")</f>
        <v>Not found</v>
      </c>
      <c r="F42" s="47" t="str">
        <f>IFERROR(VLOOKUP($A42,TAPList!$B:$F,4,FALSE),"Not Found")</f>
        <v>Not Found</v>
      </c>
      <c r="G42" s="47" t="str">
        <f>IFERROR(VLOOKUP($A42,TAPList!$B:$F,2,FALSE),"Not Found")</f>
        <v>Not Found</v>
      </c>
      <c r="I42" s="50" t="str">
        <f t="shared" si="4"/>
        <v>Not found</v>
      </c>
      <c r="J42" s="50" t="str">
        <f t="shared" si="5"/>
        <v>Not found</v>
      </c>
      <c r="L42" s="50" t="str">
        <f t="shared" si="6"/>
        <v/>
      </c>
      <c r="M42" s="50" t="str">
        <f t="shared" si="7"/>
        <v/>
      </c>
    </row>
    <row r="43" spans="1:13" hidden="1" x14ac:dyDescent="0.25">
      <c r="A43" s="47" t="s">
        <v>3</v>
      </c>
      <c r="B43" s="47" t="s">
        <v>2068</v>
      </c>
      <c r="C43" s="48">
        <f>IFERROR(VLOOKUP($A43,'HAP-TAP Median'!$A:$U,21,FALSE),"Not found")</f>
        <v>0.39057374324705529</v>
      </c>
      <c r="D43" s="48">
        <f>IFERROR(VLOOKUP($A43,'HAP-TAP Maximum'!$A:$U,21,FALSE),"Not found")</f>
        <v>0.73549601001068854</v>
      </c>
      <c r="F43" s="47" t="str">
        <f>IFERROR(VLOOKUP($A43,TAPList!$B:$F,4,FALSE),"Not Found")</f>
        <v>Not Found</v>
      </c>
      <c r="G43" s="47" t="str">
        <f>IFERROR(VLOOKUP($A43,TAPList!$B:$F,2,FALSE),"Not Found")</f>
        <v>Not Found</v>
      </c>
      <c r="I43" s="50" t="str">
        <f t="shared" si="4"/>
        <v>Not found</v>
      </c>
      <c r="J43" s="50" t="str">
        <f t="shared" si="5"/>
        <v>Not found</v>
      </c>
      <c r="L43" s="50" t="str">
        <f t="shared" si="6"/>
        <v/>
      </c>
      <c r="M43" s="50" t="str">
        <f t="shared" si="7"/>
        <v/>
      </c>
    </row>
    <row r="44" spans="1:13" hidden="1" x14ac:dyDescent="0.25">
      <c r="A44" s="47" t="s">
        <v>29</v>
      </c>
      <c r="B44" s="47" t="s">
        <v>2077</v>
      </c>
      <c r="C44" s="48" t="str">
        <f>IFERROR(VLOOKUP($A44,'HAP-TAP Median'!$A:$U,21,FALSE),"Not found")</f>
        <v>Not found</v>
      </c>
      <c r="D44" s="48" t="str">
        <f>IFERROR(VLOOKUP($A44,'HAP-TAP Maximum'!$A:$U,21,FALSE),"Not found")</f>
        <v>Not found</v>
      </c>
      <c r="F44" s="47" t="str">
        <f>IFERROR(VLOOKUP($A44,TAPList!$B:$F,4,FALSE),"Not Found")</f>
        <v>Not Found</v>
      </c>
      <c r="G44" s="47" t="str">
        <f>IFERROR(VLOOKUP($A44,TAPList!$B:$F,2,FALSE),"Not Found")</f>
        <v>Not Found</v>
      </c>
      <c r="I44" s="50" t="str">
        <f t="shared" si="4"/>
        <v>Not found</v>
      </c>
      <c r="J44" s="50" t="str">
        <f t="shared" si="5"/>
        <v>Not found</v>
      </c>
      <c r="L44" s="50" t="str">
        <f t="shared" si="6"/>
        <v/>
      </c>
      <c r="M44" s="50" t="str">
        <f t="shared" si="7"/>
        <v/>
      </c>
    </row>
    <row r="45" spans="1:13" hidden="1" x14ac:dyDescent="0.25">
      <c r="A45" s="47" t="s">
        <v>1980</v>
      </c>
      <c r="B45" s="47" t="s">
        <v>1984</v>
      </c>
      <c r="C45" s="48">
        <f>IFERROR(VLOOKUP($A45,'HAP-TAP Median'!$A:$U,21,FALSE),"Not found")</f>
        <v>2.9166221086630761E-2</v>
      </c>
      <c r="D45" s="48">
        <f>IFERROR(VLOOKUP($A45,'HAP-TAP Maximum'!$A:$U,21,FALSE),"Not found")</f>
        <v>2.9166221086630761E-2</v>
      </c>
      <c r="F45" s="47" t="str">
        <f>IFERROR(VLOOKUP($A45,TAPList!$B:$F,4,FALSE),"Not Found")</f>
        <v>Not Found</v>
      </c>
      <c r="G45" s="47" t="str">
        <f>IFERROR(VLOOKUP($A45,TAPList!$B:$F,2,FALSE),"Not Found")</f>
        <v>Not Found</v>
      </c>
      <c r="I45" s="50" t="str">
        <f t="shared" si="4"/>
        <v>Not found</v>
      </c>
      <c r="J45" s="50" t="str">
        <f t="shared" si="5"/>
        <v>Not found</v>
      </c>
      <c r="L45" s="50" t="str">
        <f t="shared" si="6"/>
        <v/>
      </c>
      <c r="M45" s="50" t="str">
        <f t="shared" si="7"/>
        <v/>
      </c>
    </row>
    <row r="46" spans="1:13" x14ac:dyDescent="0.25">
      <c r="A46" s="47" t="s">
        <v>61</v>
      </c>
      <c r="B46" s="47" t="s">
        <v>2072</v>
      </c>
      <c r="C46" s="48" t="str">
        <f>IFERROR(VLOOKUP($A46,'HAP-TAP Median'!$A:$U,21,FALSE),"Not found")</f>
        <v>Not found</v>
      </c>
      <c r="D46" s="48" t="str">
        <f>IFERROR(VLOOKUP($A46,'HAP-TAP Maximum'!$A:$U,21,FALSE),"Not found")</f>
        <v>Not found</v>
      </c>
      <c r="F46" s="47">
        <f>IFERROR(VLOOKUP($A46,TAPList!$B:$F,4,FALSE),"Not Found")</f>
        <v>526</v>
      </c>
      <c r="G46" s="47" t="str">
        <f>IFERROR(VLOOKUP($A46,TAPList!$B:$F,2,FALSE),"Not Found")</f>
        <v>24-hr</v>
      </c>
      <c r="I46" s="50" t="str">
        <f t="shared" si="4"/>
        <v>Not found</v>
      </c>
      <c r="J46" s="50" t="str">
        <f t="shared" si="5"/>
        <v>Not found</v>
      </c>
      <c r="L46" s="50" t="str">
        <f t="shared" si="6"/>
        <v/>
      </c>
      <c r="M46" s="50" t="str">
        <f t="shared" si="7"/>
        <v/>
      </c>
    </row>
    <row r="47" spans="1:13" x14ac:dyDescent="0.25">
      <c r="A47" s="47" t="s">
        <v>936</v>
      </c>
      <c r="B47" s="47" t="s">
        <v>2071</v>
      </c>
      <c r="C47" s="48" t="str">
        <f>IFERROR(VLOOKUP($A47,'HAP-TAP Median'!$A:$U,21,FALSE),"Not found")</f>
        <v>Not found</v>
      </c>
      <c r="D47" s="48" t="str">
        <f>IFERROR(VLOOKUP($A47,'HAP-TAP Maximum'!$A:$U,21,FALSE),"Not found")</f>
        <v>Not found</v>
      </c>
      <c r="F47" s="47">
        <f>IFERROR(VLOOKUP($A47,TAPList!$B:$F,4,FALSE),"Not Found")</f>
        <v>7.01</v>
      </c>
      <c r="G47" s="47" t="str">
        <f>IFERROR(VLOOKUP($A47,TAPList!$B:$F,2,FALSE),"Not Found")</f>
        <v>1-hr</v>
      </c>
      <c r="I47" s="50" t="str">
        <f t="shared" si="4"/>
        <v>Not found</v>
      </c>
      <c r="J47" s="50" t="str">
        <f t="shared" si="5"/>
        <v>Not found</v>
      </c>
      <c r="L47" s="50" t="str">
        <f t="shared" si="6"/>
        <v/>
      </c>
      <c r="M47" s="50" t="str">
        <f t="shared" si="7"/>
        <v/>
      </c>
    </row>
    <row r="48" spans="1:13" hidden="1" x14ac:dyDescent="0.25">
      <c r="A48" s="47" t="s">
        <v>15</v>
      </c>
      <c r="B48" s="47" t="s">
        <v>16</v>
      </c>
      <c r="C48" s="48">
        <f>IFERROR(VLOOKUP($A48,'HAP-TAP Median'!$A:$U,21,FALSE),"Not found")</f>
        <v>0.66279572940086595</v>
      </c>
      <c r="D48" s="48">
        <f>IFERROR(VLOOKUP($A48,'HAP-TAP Maximum'!$A:$U,21,FALSE),"Not found")</f>
        <v>1.3995728251564683</v>
      </c>
      <c r="F48" s="47" t="str">
        <f>IFERROR(VLOOKUP($A48,TAPList!$B:$F,4,FALSE),"Not Found")</f>
        <v>Not Found</v>
      </c>
      <c r="G48" s="47" t="str">
        <f>IFERROR(VLOOKUP($A48,TAPList!$B:$F,2,FALSE),"Not Found")</f>
        <v>Not Found</v>
      </c>
      <c r="I48" s="50" t="str">
        <f t="shared" si="4"/>
        <v>Not found</v>
      </c>
      <c r="J48" s="50" t="str">
        <f t="shared" si="5"/>
        <v>Not found</v>
      </c>
      <c r="L48" s="50" t="str">
        <f t="shared" si="6"/>
        <v/>
      </c>
      <c r="M48" s="50" t="str">
        <f t="shared" si="7"/>
        <v/>
      </c>
    </row>
    <row r="49" spans="1:13" hidden="1" x14ac:dyDescent="0.25">
      <c r="A49" s="47" t="s">
        <v>2040</v>
      </c>
      <c r="B49" s="47" t="s">
        <v>2041</v>
      </c>
      <c r="C49" s="48" t="str">
        <f>IFERROR(VLOOKUP($A49,'HAP-TAP Median'!$A:$U,21,FALSE),"Not found")</f>
        <v>Not found</v>
      </c>
      <c r="D49" s="48" t="str">
        <f>IFERROR(VLOOKUP($A49,'HAP-TAP Maximum'!$A:$U,21,FALSE),"Not found")</f>
        <v>Not found</v>
      </c>
      <c r="F49" s="47" t="str">
        <f>IFERROR(VLOOKUP($A49,TAPList!$B:$F,4,FALSE),"Not Found")</f>
        <v>Not Found</v>
      </c>
      <c r="G49" s="47" t="str">
        <f>IFERROR(VLOOKUP($A49,TAPList!$B:$F,2,FALSE),"Not Found")</f>
        <v>Not Found</v>
      </c>
      <c r="I49" s="50" t="str">
        <f t="shared" si="4"/>
        <v>Not found</v>
      </c>
      <c r="J49" s="50" t="str">
        <f t="shared" si="5"/>
        <v>Not found</v>
      </c>
      <c r="L49" s="50" t="str">
        <f t="shared" si="6"/>
        <v/>
      </c>
      <c r="M49" s="50" t="str">
        <f t="shared" si="7"/>
        <v/>
      </c>
    </row>
    <row r="50" spans="1:13" x14ac:dyDescent="0.25">
      <c r="A50" s="47" t="s">
        <v>64</v>
      </c>
      <c r="B50" s="47" t="s">
        <v>51</v>
      </c>
      <c r="C50" s="48">
        <f>IFERROR(VLOOKUP($A50,'HAP-TAP Median'!$A:$U,21,FALSE),"Not found")</f>
        <v>2.0646585663835874E-2</v>
      </c>
      <c r="D50" s="48">
        <f>IFERROR(VLOOKUP($A50,'HAP-TAP Maximum'!$A:$U,21,FALSE),"Not found")</f>
        <v>5.2412404716883722E-2</v>
      </c>
      <c r="F50" s="47">
        <f>IFERROR(VLOOKUP($A50,TAPList!$B:$F,4,FALSE),"Not Found")</f>
        <v>6.62</v>
      </c>
      <c r="G50" s="47" t="str">
        <f>IFERROR(VLOOKUP($A50,TAPList!$B:$F,2,FALSE),"Not Found")</f>
        <v>year</v>
      </c>
      <c r="I50" s="50">
        <f t="shared" si="4"/>
        <v>41.29317132767175</v>
      </c>
      <c r="J50" s="50">
        <f t="shared" si="5"/>
        <v>104.82480943376744</v>
      </c>
      <c r="L50" s="50" t="str">
        <f t="shared" si="6"/>
        <v>Yes</v>
      </c>
      <c r="M50" s="50" t="str">
        <f t="shared" si="7"/>
        <v>Yes</v>
      </c>
    </row>
    <row r="51" spans="1:13" x14ac:dyDescent="0.25">
      <c r="A51" s="47" t="s">
        <v>112</v>
      </c>
      <c r="B51" s="47" t="s">
        <v>2025</v>
      </c>
      <c r="C51" s="48">
        <f>IFERROR(VLOOKUP($A51,'HAP-TAP Median'!$A:$U,21,FALSE),"Not found")</f>
        <v>6.722340624967163E-2</v>
      </c>
      <c r="D51" s="48">
        <f>IFERROR(VLOOKUP($A51,'HAP-TAP Maximum'!$A:$U,21,FALSE),"Not found")</f>
        <v>0.11033978867924292</v>
      </c>
      <c r="F51" s="47">
        <f>IFERROR(VLOOKUP($A51,TAPList!$B:$F,4,FALSE),"Not Found")</f>
        <v>11.8</v>
      </c>
      <c r="G51" s="47" t="str">
        <f>IFERROR(VLOOKUP($A51,TAPList!$B:$F,2,FALSE),"Not Found")</f>
        <v>24-hr</v>
      </c>
      <c r="I51" s="50">
        <f t="shared" si="4"/>
        <v>0.36834743150505</v>
      </c>
      <c r="J51" s="50">
        <f t="shared" si="5"/>
        <v>0.60460158180407075</v>
      </c>
      <c r="L51" s="50" t="str">
        <f t="shared" si="6"/>
        <v>No</v>
      </c>
      <c r="M51" s="50" t="str">
        <f t="shared" si="7"/>
        <v>No</v>
      </c>
    </row>
    <row r="52" spans="1:13" hidden="1" x14ac:dyDescent="0.25">
      <c r="A52" s="47" t="s">
        <v>975</v>
      </c>
      <c r="B52" s="47" t="s">
        <v>1972</v>
      </c>
      <c r="C52" s="48">
        <f>IFERROR(VLOOKUP($A52,'HAP-TAP Median'!$A:$U,21,FALSE),"Not found")</f>
        <v>4.6285524767914032E-2</v>
      </c>
      <c r="D52" s="48">
        <f>IFERROR(VLOOKUP($A52,'HAP-TAP Maximum'!$A:$U,21,FALSE),"Not found")</f>
        <v>6.467292501818124E-2</v>
      </c>
      <c r="F52" s="47" t="str">
        <f>IFERROR(VLOOKUP($A52,TAPList!$B:$F,4,FALSE),"Not Found")</f>
        <v>Not Found</v>
      </c>
      <c r="G52" s="47" t="str">
        <f>IFERROR(VLOOKUP($A52,TAPList!$B:$F,2,FALSE),"Not Found")</f>
        <v>Not Found</v>
      </c>
      <c r="I52" s="50" t="str">
        <f t="shared" si="4"/>
        <v>Not found</v>
      </c>
      <c r="J52" s="50" t="str">
        <f t="shared" si="5"/>
        <v>Not found</v>
      </c>
      <c r="L52" s="50" t="str">
        <f t="shared" si="6"/>
        <v/>
      </c>
      <c r="M52" s="50" t="str">
        <f t="shared" si="7"/>
        <v/>
      </c>
    </row>
    <row r="53" spans="1:13" x14ac:dyDescent="0.25">
      <c r="A53" s="47" t="s">
        <v>104</v>
      </c>
      <c r="B53" s="47" t="s">
        <v>105</v>
      </c>
      <c r="C53" s="48">
        <f>IFERROR(VLOOKUP($A53,'HAP-TAP Median'!$A:$U,21,FALSE),"Not found")</f>
        <v>4.9855797380858421E-2</v>
      </c>
      <c r="D53" s="48">
        <f>IFERROR(VLOOKUP($A53,'HAP-TAP Maximum'!$A:$U,21,FALSE),"Not found")</f>
        <v>0.145621068356247</v>
      </c>
      <c r="F53" s="47">
        <f>IFERROR(VLOOKUP($A53,TAPList!$B:$F,4,FALSE),"Not Found")</f>
        <v>11500</v>
      </c>
      <c r="G53" s="47" t="str">
        <f>IFERROR(VLOOKUP($A53,TAPList!$B:$F,2,FALSE),"Not Found")</f>
        <v>year</v>
      </c>
      <c r="I53" s="50">
        <f t="shared" si="4"/>
        <v>99.711594761716839</v>
      </c>
      <c r="J53" s="50">
        <f t="shared" si="5"/>
        <v>291.24213671249402</v>
      </c>
      <c r="L53" s="50" t="str">
        <f t="shared" si="6"/>
        <v>No</v>
      </c>
      <c r="M53" s="50" t="str">
        <f t="shared" si="7"/>
        <v>No</v>
      </c>
    </row>
    <row r="54" spans="1:13" x14ac:dyDescent="0.25">
      <c r="A54" s="47" t="s">
        <v>66</v>
      </c>
      <c r="B54" s="47" t="s">
        <v>53</v>
      </c>
      <c r="C54" s="48">
        <f>IFERROR(VLOOKUP($A54,'HAP-TAP Median'!$A:$U,21,FALSE),"Not found")</f>
        <v>7.9243666237269698E-3</v>
      </c>
      <c r="D54" s="48">
        <f>IFERROR(VLOOKUP($A54,'HAP-TAP Maximum'!$A:$U,21,FALSE),"Not found")</f>
        <v>1.396319048556524</v>
      </c>
      <c r="F54" s="47">
        <f>IFERROR(VLOOKUP($A54,TAPList!$B:$F,4,FALSE),"Not Found")</f>
        <v>71</v>
      </c>
      <c r="G54" s="47" t="str">
        <f>IFERROR(VLOOKUP($A54,TAPList!$B:$F,2,FALSE),"Not Found")</f>
        <v>year</v>
      </c>
      <c r="I54" s="50">
        <f t="shared" si="4"/>
        <v>15.848733247453939</v>
      </c>
      <c r="J54" s="50">
        <f t="shared" si="5"/>
        <v>2792.6380971130479</v>
      </c>
      <c r="L54" s="50" t="str">
        <f t="shared" si="6"/>
        <v>No</v>
      </c>
      <c r="M54" s="50" t="str">
        <f t="shared" si="7"/>
        <v>Yes</v>
      </c>
    </row>
    <row r="55" spans="1:13" x14ac:dyDescent="0.25">
      <c r="A55" s="47" t="s">
        <v>114</v>
      </c>
      <c r="B55" s="47" t="s">
        <v>115</v>
      </c>
      <c r="C55" s="60">
        <f>IFERROR(VLOOKUP($A55,'HAP-TAP Median'!$A:$U,21,FALSE),"Not found")</f>
        <v>1.4288093522505606E-5</v>
      </c>
      <c r="D55" s="60">
        <f>IFERROR(VLOOKUP($A55,'HAP-TAP Maximum'!$A:$U,21,FALSE),"Not found")</f>
        <v>1.538717763962142E-5</v>
      </c>
      <c r="F55" s="47">
        <f>IFERROR(VLOOKUP($A55,TAPList!$B:$F,4,FALSE),"Not Found")</f>
        <v>192</v>
      </c>
      <c r="G55" s="47" t="str">
        <f>IFERROR(VLOOKUP($A55,TAPList!$B:$F,2,FALSE),"Not Found")</f>
        <v>year</v>
      </c>
      <c r="I55" s="61">
        <f t="shared" si="4"/>
        <v>2.8576187045011213E-2</v>
      </c>
      <c r="J55" s="61">
        <f t="shared" si="5"/>
        <v>3.077435527924284E-2</v>
      </c>
      <c r="L55" s="50" t="str">
        <f t="shared" si="6"/>
        <v>No</v>
      </c>
      <c r="M55" s="50" t="str">
        <f t="shared" si="7"/>
        <v>No</v>
      </c>
    </row>
    <row r="56" spans="1:13" x14ac:dyDescent="0.25">
      <c r="A56" s="47" t="s">
        <v>63</v>
      </c>
      <c r="B56" s="47" t="s">
        <v>1971</v>
      </c>
      <c r="C56" s="48">
        <f>IFERROR(VLOOKUP($A56,'HAP-TAP Median'!$A:$U,21,FALSE),"Not found")</f>
        <v>4.7581598023515463E-2</v>
      </c>
      <c r="D56" s="48">
        <f>IFERROR(VLOOKUP($A56,'HAP-TAP Maximum'!$A:$U,21,FALSE),"Not found")</f>
        <v>5.2383632940986684E-2</v>
      </c>
      <c r="F56" s="47">
        <f>IFERROR(VLOOKUP($A56,TAPList!$B:$F,4,FALSE),"Not Found")</f>
        <v>105</v>
      </c>
      <c r="G56" s="47" t="str">
        <f>IFERROR(VLOOKUP($A56,TAPList!$B:$F,2,FALSE),"Not Found")</f>
        <v>24-hr</v>
      </c>
      <c r="I56" s="50">
        <f t="shared" si="4"/>
        <v>0.26072108506035868</v>
      </c>
      <c r="J56" s="50">
        <f t="shared" si="5"/>
        <v>0.28703360515609144</v>
      </c>
      <c r="L56" s="50" t="str">
        <f t="shared" si="6"/>
        <v>No</v>
      </c>
      <c r="M56" s="50" t="str">
        <f t="shared" si="7"/>
        <v>No</v>
      </c>
    </row>
    <row r="57" spans="1:13" hidden="1" x14ac:dyDescent="0.25">
      <c r="A57" s="47" t="s">
        <v>1969</v>
      </c>
      <c r="B57" s="47" t="s">
        <v>1970</v>
      </c>
      <c r="C57" s="48">
        <f>IFERROR(VLOOKUP($A57,'HAP-TAP Median'!$A:$U,21,FALSE),"Not found")</f>
        <v>1.0118841167011412</v>
      </c>
      <c r="D57" s="48">
        <f>IFERROR(VLOOKUP($A57,'HAP-TAP Maximum'!$A:$U,21,FALSE),"Not found")</f>
        <v>1.8723390326190774</v>
      </c>
      <c r="F57" s="47" t="str">
        <f>IFERROR(VLOOKUP($A57,TAPList!$B:$F,4,FALSE),"Not Found")</f>
        <v>Not Found</v>
      </c>
      <c r="G57" s="47" t="str">
        <f>IFERROR(VLOOKUP($A57,TAPList!$B:$F,2,FALSE),"Not Found")</f>
        <v>Not Found</v>
      </c>
      <c r="I57" s="50" t="str">
        <f t="shared" si="4"/>
        <v>Not found</v>
      </c>
      <c r="J57" s="50" t="str">
        <f t="shared" si="5"/>
        <v>Not found</v>
      </c>
      <c r="L57" s="50" t="str">
        <f t="shared" si="6"/>
        <v/>
      </c>
      <c r="M57" s="50" t="str">
        <f t="shared" si="7"/>
        <v/>
      </c>
    </row>
    <row r="58" spans="1:13" hidden="1" x14ac:dyDescent="0.25">
      <c r="A58" s="47" t="s">
        <v>119</v>
      </c>
      <c r="B58" s="47" t="s">
        <v>120</v>
      </c>
      <c r="C58" s="48">
        <f>IFERROR(VLOOKUP($A58,'HAP-TAP Median'!$A:$U,21,FALSE),"Not found")</f>
        <v>1.5497091751967269E-3</v>
      </c>
      <c r="D58" s="48">
        <f>IFERROR(VLOOKUP($A58,'HAP-TAP Maximum'!$A:$U,21,FALSE),"Not found")</f>
        <v>1.5497091751967269E-3</v>
      </c>
      <c r="F58" s="47" t="str">
        <f>IFERROR(VLOOKUP($A58,TAPList!$B:$F,4,FALSE),"Not Found")</f>
        <v>Not Found</v>
      </c>
      <c r="G58" s="47" t="str">
        <f>IFERROR(VLOOKUP($A58,TAPList!$B:$F,2,FALSE),"Not Found")</f>
        <v>Not Found</v>
      </c>
      <c r="I58" s="50" t="str">
        <f t="shared" si="4"/>
        <v>Not found</v>
      </c>
      <c r="J58" s="50" t="str">
        <f t="shared" si="5"/>
        <v>Not found</v>
      </c>
      <c r="L58" s="50" t="str">
        <f t="shared" si="6"/>
        <v/>
      </c>
      <c r="M58" s="50" t="str">
        <f t="shared" si="7"/>
        <v/>
      </c>
    </row>
    <row r="59" spans="1:13" hidden="1" x14ac:dyDescent="0.25">
      <c r="A59" s="47" t="s">
        <v>110</v>
      </c>
      <c r="B59" s="47" t="s">
        <v>111</v>
      </c>
      <c r="C59" s="48">
        <f>IFERROR(VLOOKUP($A59,'HAP-TAP Median'!$A:$U,21,FALSE),"Not found")</f>
        <v>2.2312541532272866E-3</v>
      </c>
      <c r="D59" s="48">
        <f>IFERROR(VLOOKUP($A59,'HAP-TAP Maximum'!$A:$U,21,FALSE),"Not found")</f>
        <v>2.2328528210340008E-3</v>
      </c>
      <c r="F59" s="47" t="str">
        <f>IFERROR(VLOOKUP($A59,TAPList!$B:$F,4,FALSE),"Not Found")</f>
        <v>Not Found</v>
      </c>
      <c r="G59" s="47" t="str">
        <f>IFERROR(VLOOKUP($A59,TAPList!$B:$F,2,FALSE),"Not Found")</f>
        <v>Not Found</v>
      </c>
      <c r="I59" s="50" t="str">
        <f t="shared" si="4"/>
        <v>Not found</v>
      </c>
      <c r="J59" s="50" t="str">
        <f t="shared" si="5"/>
        <v>Not found</v>
      </c>
      <c r="L59" s="50" t="str">
        <f t="shared" si="6"/>
        <v/>
      </c>
      <c r="M59" s="50" t="str">
        <f t="shared" si="7"/>
        <v/>
      </c>
    </row>
    <row r="60" spans="1:13" hidden="1" x14ac:dyDescent="0.25">
      <c r="A60" s="47" t="s">
        <v>1109</v>
      </c>
      <c r="B60" s="47" t="s">
        <v>2078</v>
      </c>
      <c r="C60" s="48" t="str">
        <f>IFERROR(VLOOKUP($A60,'HAP-TAP Median'!$A:$U,21,FALSE),"Not found")</f>
        <v>Not found</v>
      </c>
      <c r="D60" s="48" t="str">
        <f>IFERROR(VLOOKUP($A60,'HAP-TAP Maximum'!$A:$U,21,FALSE),"Not found")</f>
        <v>Not found</v>
      </c>
      <c r="F60" s="47" t="str">
        <f>IFERROR(VLOOKUP($A60,TAPList!$B:$F,4,FALSE),"Not Found")</f>
        <v>Not Found</v>
      </c>
      <c r="G60" s="47" t="str">
        <f>IFERROR(VLOOKUP($A60,TAPList!$B:$F,2,FALSE),"Not Found")</f>
        <v>Not Found</v>
      </c>
      <c r="I60" s="50" t="str">
        <f t="shared" si="4"/>
        <v>Not found</v>
      </c>
      <c r="J60" s="50" t="str">
        <f t="shared" si="5"/>
        <v>Not found</v>
      </c>
      <c r="L60" s="50" t="str">
        <f t="shared" si="6"/>
        <v/>
      </c>
      <c r="M60" s="50" t="str">
        <f t="shared" si="7"/>
        <v/>
      </c>
    </row>
    <row r="61" spans="1:13" hidden="1" x14ac:dyDescent="0.25">
      <c r="A61" s="47" t="s">
        <v>2052</v>
      </c>
      <c r="B61" s="47" t="s">
        <v>2053</v>
      </c>
      <c r="C61" s="48" t="str">
        <f>IFERROR(VLOOKUP($A61,'HAP-TAP Median'!$A:$U,21,FALSE),"Not found")</f>
        <v>Not found</v>
      </c>
      <c r="D61" s="48" t="str">
        <f>IFERROR(VLOOKUP($A61,'HAP-TAP Maximum'!$A:$U,21,FALSE),"Not found")</f>
        <v>Not found</v>
      </c>
      <c r="F61" s="47" t="str">
        <f>IFERROR(VLOOKUP($A61,TAPList!$B:$F,4,FALSE),"Not Found")</f>
        <v>Not Found</v>
      </c>
      <c r="G61" s="47" t="str">
        <f>IFERROR(VLOOKUP($A61,TAPList!$B:$F,2,FALSE),"Not Found")</f>
        <v>Not Found</v>
      </c>
      <c r="I61" s="50" t="str">
        <f t="shared" si="4"/>
        <v>Not found</v>
      </c>
      <c r="J61" s="50" t="str">
        <f t="shared" si="5"/>
        <v>Not found</v>
      </c>
      <c r="L61" s="50" t="str">
        <f t="shared" si="6"/>
        <v/>
      </c>
      <c r="M61" s="50" t="str">
        <f t="shared" si="7"/>
        <v/>
      </c>
    </row>
    <row r="62" spans="1:13" hidden="1" x14ac:dyDescent="0.25">
      <c r="A62" s="47" t="s">
        <v>2059</v>
      </c>
      <c r="B62" s="47" t="s">
        <v>2060</v>
      </c>
      <c r="C62" s="48" t="str">
        <f>IFERROR(VLOOKUP($A62,'HAP-TAP Median'!$A:$U,21,FALSE),"Not found")</f>
        <v>Not found</v>
      </c>
      <c r="D62" s="48" t="str">
        <f>IFERROR(VLOOKUP($A62,'HAP-TAP Maximum'!$A:$U,21,FALSE),"Not found")</f>
        <v>Not found</v>
      </c>
      <c r="F62" s="47" t="str">
        <f>IFERROR(VLOOKUP($A62,TAPList!$B:$F,4,FALSE),"Not Found")</f>
        <v>Not Found</v>
      </c>
      <c r="G62" s="47" t="str">
        <f>IFERROR(VLOOKUP($A62,TAPList!$B:$F,2,FALSE),"Not Found")</f>
        <v>Not Found</v>
      </c>
      <c r="I62" s="50" t="str">
        <f t="shared" si="4"/>
        <v>Not found</v>
      </c>
      <c r="J62" s="50" t="str">
        <f t="shared" si="5"/>
        <v>Not found</v>
      </c>
      <c r="L62" s="50" t="str">
        <f t="shared" si="6"/>
        <v/>
      </c>
      <c r="M62" s="50" t="str">
        <f t="shared" si="7"/>
        <v/>
      </c>
    </row>
    <row r="63" spans="1:13" hidden="1" x14ac:dyDescent="0.25">
      <c r="A63" s="47" t="s">
        <v>1208</v>
      </c>
      <c r="B63" s="47" t="s">
        <v>2055</v>
      </c>
      <c r="C63" s="48" t="str">
        <f>IFERROR(VLOOKUP($A63,'HAP-TAP Median'!$A:$U,21,FALSE),"Not found")</f>
        <v>Not found</v>
      </c>
      <c r="D63" s="48" t="str">
        <f>IFERROR(VLOOKUP($A63,'HAP-TAP Maximum'!$A:$U,21,FALSE),"Not found")</f>
        <v>Not found</v>
      </c>
      <c r="F63" s="47" t="str">
        <f>IFERROR(VLOOKUP($A63,TAPList!$B:$F,4,FALSE),"Not Found")</f>
        <v>Not Found</v>
      </c>
      <c r="G63" s="47" t="str">
        <f>IFERROR(VLOOKUP($A63,TAPList!$B:$F,2,FALSE),"Not Found")</f>
        <v>Not Found</v>
      </c>
      <c r="I63" s="50" t="str">
        <f t="shared" si="4"/>
        <v>Not found</v>
      </c>
      <c r="J63" s="50" t="str">
        <f t="shared" si="5"/>
        <v>Not found</v>
      </c>
      <c r="L63" s="50" t="str">
        <f t="shared" si="6"/>
        <v/>
      </c>
      <c r="M63" s="50" t="str">
        <f t="shared" si="7"/>
        <v/>
      </c>
    </row>
    <row r="64" spans="1:13" x14ac:dyDescent="0.25">
      <c r="A64" s="47" t="s">
        <v>12</v>
      </c>
      <c r="B64" s="47" t="s">
        <v>138</v>
      </c>
      <c r="C64" s="48">
        <f>IFERROR(VLOOKUP($A64,'HAP-TAP Median'!$A:$U,21,FALSE),"Not found")</f>
        <v>0.6277078016470532</v>
      </c>
      <c r="D64" s="48">
        <f>IFERROR(VLOOKUP($A64,'HAP-TAP Maximum'!$A:$U,21,FALSE),"Not found")</f>
        <v>0.82426276983956481</v>
      </c>
      <c r="F64" s="47">
        <f>IFERROR(VLOOKUP($A64,TAPList!$B:$F,4,FALSE),"Not Found")</f>
        <v>657</v>
      </c>
      <c r="G64" s="47" t="str">
        <f>IFERROR(VLOOKUP($A64,TAPList!$B:$F,2,FALSE),"Not Found")</f>
        <v>24-hr</v>
      </c>
      <c r="I64" s="50">
        <f t="shared" si="4"/>
        <v>3.4394948035454971</v>
      </c>
      <c r="J64" s="50">
        <f t="shared" si="5"/>
        <v>4.5165083278880269</v>
      </c>
      <c r="L64" s="50" t="str">
        <f t="shared" si="6"/>
        <v>No</v>
      </c>
      <c r="M64" s="50" t="str">
        <f t="shared" si="7"/>
        <v>No</v>
      </c>
    </row>
    <row r="65" spans="1:15" hidden="1" x14ac:dyDescent="0.25">
      <c r="A65" s="47" t="s">
        <v>21</v>
      </c>
      <c r="B65" s="47" t="s">
        <v>2067</v>
      </c>
      <c r="C65" s="48" t="str">
        <f>IFERROR(VLOOKUP($A65,'HAP-TAP Median'!$A:$U,21,FALSE),"Not found")</f>
        <v>Not found</v>
      </c>
      <c r="D65" s="48" t="str">
        <f>IFERROR(VLOOKUP($A65,'HAP-TAP Maximum'!$A:$U,21,FALSE),"Not found")</f>
        <v>Not found</v>
      </c>
      <c r="F65" s="47" t="str">
        <f>IFERROR(VLOOKUP($A65,TAPList!$B:$F,4,FALSE),"Not Found")</f>
        <v>Not Found</v>
      </c>
      <c r="G65" s="47" t="str">
        <f>IFERROR(VLOOKUP($A65,TAPList!$B:$F,2,FALSE),"Not Found")</f>
        <v>Not Found</v>
      </c>
      <c r="I65" s="50" t="str">
        <f t="shared" si="4"/>
        <v>Not found</v>
      </c>
      <c r="J65" s="50" t="str">
        <f t="shared" si="5"/>
        <v>Not found</v>
      </c>
      <c r="L65" s="50" t="str">
        <f t="shared" si="6"/>
        <v/>
      </c>
      <c r="M65" s="50" t="str">
        <f t="shared" si="7"/>
        <v/>
      </c>
    </row>
    <row r="66" spans="1:15" hidden="1" x14ac:dyDescent="0.25">
      <c r="A66" s="47" t="s">
        <v>2046</v>
      </c>
      <c r="B66" s="47" t="s">
        <v>2047</v>
      </c>
      <c r="C66" s="48" t="str">
        <f>IFERROR(VLOOKUP($A66,'HAP-TAP Median'!$A:$U,21,FALSE),"Not found")</f>
        <v>Not found</v>
      </c>
      <c r="D66" s="48" t="str">
        <f>IFERROR(VLOOKUP($A66,'HAP-TAP Maximum'!$A:$U,21,FALSE),"Not found")</f>
        <v>Not found</v>
      </c>
      <c r="F66" s="47" t="str">
        <f>IFERROR(VLOOKUP($A66,TAPList!$B:$F,4,FALSE),"Not Found")</f>
        <v>Not Found</v>
      </c>
      <c r="G66" s="47" t="str">
        <f>IFERROR(VLOOKUP($A66,TAPList!$B:$F,2,FALSE),"Not Found")</f>
        <v>Not Found</v>
      </c>
      <c r="I66" s="50" t="str">
        <f t="shared" si="4"/>
        <v>Not found</v>
      </c>
      <c r="J66" s="50" t="str">
        <f t="shared" si="5"/>
        <v>Not found</v>
      </c>
      <c r="L66" s="50" t="str">
        <f t="shared" si="6"/>
        <v/>
      </c>
      <c r="M66" s="50" t="str">
        <f t="shared" si="7"/>
        <v/>
      </c>
    </row>
    <row r="67" spans="1:15" hidden="1" x14ac:dyDescent="0.25">
      <c r="A67" s="47" t="s">
        <v>35</v>
      </c>
      <c r="B67" s="47" t="s">
        <v>2058</v>
      </c>
      <c r="C67" s="48">
        <f>IFERROR(VLOOKUP($A67,'HAP-TAP Median'!$A:$U,21,FALSE),"Not found")</f>
        <v>4.736541396033477</v>
      </c>
      <c r="D67" s="48">
        <f>IFERROR(VLOOKUP($A67,'HAP-TAP Maximum'!$A:$U,21,FALSE),"Not found")</f>
        <v>9.3071328617537556</v>
      </c>
      <c r="F67" s="47" t="str">
        <f>IFERROR(VLOOKUP($A67,TAPList!$B:$F,4,FALSE),"Not Found")</f>
        <v>Not Found</v>
      </c>
      <c r="G67" s="47" t="str">
        <f>IFERROR(VLOOKUP($A67,TAPList!$B:$F,2,FALSE),"Not Found")</f>
        <v>Not Found</v>
      </c>
      <c r="I67" s="50" t="str">
        <f t="shared" si="4"/>
        <v>Not found</v>
      </c>
      <c r="J67" s="50" t="str">
        <f t="shared" si="5"/>
        <v>Not found</v>
      </c>
      <c r="L67" s="50" t="str">
        <f t="shared" si="6"/>
        <v/>
      </c>
      <c r="M67" s="50" t="str">
        <f t="shared" si="7"/>
        <v/>
      </c>
    </row>
    <row r="68" spans="1:15" x14ac:dyDescent="0.25">
      <c r="A68" s="47" t="s">
        <v>69</v>
      </c>
      <c r="B68" s="47" t="s">
        <v>55</v>
      </c>
      <c r="C68" s="48" t="str">
        <f>IFERROR(VLOOKUP($A68,'HAP-TAP Median'!$A:$U,21,FALSE),"Not found")</f>
        <v>Not found</v>
      </c>
      <c r="D68" s="48" t="str">
        <f>IFERROR(VLOOKUP($A68,'HAP-TAP Maximum'!$A:$U,21,FALSE),"Not found")</f>
        <v>Not found</v>
      </c>
      <c r="F68" s="47">
        <f>IFERROR(VLOOKUP($A68,TAPList!$B:$F,4,FALSE),"Not Found")</f>
        <v>5.64</v>
      </c>
      <c r="G68" s="47" t="str">
        <f>IFERROR(VLOOKUP($A68,TAPList!$B:$F,2,FALSE),"Not Found")</f>
        <v>year</v>
      </c>
      <c r="I68" s="50" t="str">
        <f t="shared" si="4"/>
        <v>Not found</v>
      </c>
      <c r="J68" s="50" t="str">
        <f t="shared" si="5"/>
        <v>Not found</v>
      </c>
      <c r="L68" s="50" t="str">
        <f t="shared" si="6"/>
        <v/>
      </c>
      <c r="M68" s="50" t="str">
        <f t="shared" si="7"/>
        <v/>
      </c>
    </row>
    <row r="69" spans="1:15" hidden="1" x14ac:dyDescent="0.25">
      <c r="A69" s="47" t="s">
        <v>2063</v>
      </c>
      <c r="B69" s="47" t="s">
        <v>2064</v>
      </c>
      <c r="C69" s="48" t="str">
        <f>IFERROR(VLOOKUP($A69,'HAP-TAP Median'!$A:$T,20,FALSE),"Not found")</f>
        <v>Not found</v>
      </c>
      <c r="D69" s="48" t="str">
        <f>IFERROR(VLOOKUP($A69,'HAP-TAP Maximum'!$A:$T,20,FALSE),"Not found")</f>
        <v>Not found</v>
      </c>
      <c r="F69" s="47" t="str">
        <f>IFERROR(VLOOKUP($A69,TAPList!$B:$F,4,FALSE),"Not Found")</f>
        <v>Not Found</v>
      </c>
      <c r="G69" s="47" t="str">
        <f>IFERROR(VLOOKUP($A69,TAPList!$B:$F,2,FALSE),"Not Found")</f>
        <v>Not Found</v>
      </c>
      <c r="I69" s="50" t="str">
        <f t="shared" si="4"/>
        <v>Not found</v>
      </c>
      <c r="J69" s="50" t="str">
        <f t="shared" si="5"/>
        <v>Not found</v>
      </c>
      <c r="L69" s="50" t="str">
        <f t="shared" si="6"/>
        <v/>
      </c>
      <c r="M69" s="50" t="str">
        <f t="shared" si="7"/>
        <v/>
      </c>
    </row>
    <row r="70" spans="1:15" x14ac:dyDescent="0.25">
      <c r="A70" s="59" t="s">
        <v>58</v>
      </c>
      <c r="B70" s="59" t="s">
        <v>2096</v>
      </c>
      <c r="C70" s="47">
        <v>16.852499999999999</v>
      </c>
      <c r="D70" s="47">
        <v>16.852499999999999</v>
      </c>
      <c r="F70" s="47">
        <f>IFERROR(VLOOKUP($A70,TAPList!$B:$F,4,FALSE),"Not Found")</f>
        <v>9.31</v>
      </c>
      <c r="G70" s="47" t="str">
        <f>IFERROR(VLOOKUP($A70,TAPList!$B:$F,2,FALSE),"Not Found")</f>
        <v>24-hr</v>
      </c>
      <c r="I70" s="50">
        <f t="shared" si="4"/>
        <v>92.342465753424662</v>
      </c>
      <c r="J70" s="50">
        <f t="shared" si="5"/>
        <v>92.342465753424662</v>
      </c>
      <c r="L70" s="50" t="str">
        <f t="shared" si="6"/>
        <v>Yes</v>
      </c>
      <c r="M70" s="50" t="str">
        <f t="shared" si="7"/>
        <v>Yes</v>
      </c>
      <c r="O70" s="35" t="s">
        <v>2097</v>
      </c>
    </row>
    <row r="72" spans="1:15" x14ac:dyDescent="0.25">
      <c r="C72" s="51"/>
      <c r="D72" s="51"/>
    </row>
    <row r="73" spans="1:15" x14ac:dyDescent="0.25">
      <c r="A73" s="47" t="s">
        <v>66</v>
      </c>
      <c r="B73" s="47" t="s">
        <v>53</v>
      </c>
      <c r="C73" s="48"/>
      <c r="D73" s="48">
        <f>'HAP-TAP Maximum'!U58</f>
        <v>9.1482117449854881E-3</v>
      </c>
      <c r="F73" s="47">
        <f>IFERROR(VLOOKUP($A73,TAPList!$B:$F,4,FALSE),"Not Found")</f>
        <v>71</v>
      </c>
      <c r="G73" s="47" t="str">
        <f>IFERROR(VLOOKUP($A73,TAPList!$B:$F,2,FALSE),"Not Found")</f>
        <v>year</v>
      </c>
      <c r="I73" s="50"/>
      <c r="J73" s="50">
        <f>IFERROR(IF($G73="24-hr",D73*$I$1/365,IF($G73="year",D73*$I$1,IF($G73="1-hr",D73/8760,"Not found"))),"Not found")</f>
        <v>18.296423489970977</v>
      </c>
      <c r="L73" s="50"/>
      <c r="M73" s="50" t="str">
        <f t="shared" ref="M73" si="8">IF(J73="Not found","",IF(J73&gt;$F73,"Yes","No"))</f>
        <v>No</v>
      </c>
      <c r="O73" s="35" t="s">
        <v>2098</v>
      </c>
    </row>
    <row r="74" spans="1:15" x14ac:dyDescent="0.25">
      <c r="C74" s="51"/>
      <c r="D74" s="51"/>
    </row>
    <row r="75" spans="1:15" x14ac:dyDescent="0.25">
      <c r="C75" s="51"/>
      <c r="D75" s="51"/>
    </row>
  </sheetData>
  <sortState xmlns:xlrd2="http://schemas.microsoft.com/office/spreadsheetml/2017/richdata2" ref="A4:B70">
    <sortCondition ref="A3"/>
  </sortState>
  <mergeCells count="3">
    <mergeCell ref="C2:D2"/>
    <mergeCell ref="I2:J2"/>
    <mergeCell ref="L2:M2"/>
  </mergeCells>
  <conditionalFormatting sqref="L4:M69">
    <cfRule type="cellIs" dxfId="2" priority="3" operator="equal">
      <formula>"Yes"</formula>
    </cfRule>
  </conditionalFormatting>
  <conditionalFormatting sqref="L73:M73">
    <cfRule type="cellIs" dxfId="1" priority="2" operator="equal">
      <formula>"Yes"</formula>
    </cfRule>
  </conditionalFormatting>
  <conditionalFormatting sqref="L70:M70">
    <cfRule type="cellIs" dxfId="0" priority="1" operator="equal">
      <formula>"Yes"</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65"/>
  <sheetViews>
    <sheetView workbookViewId="0"/>
  </sheetViews>
  <sheetFormatPr defaultRowHeight="15" x14ac:dyDescent="0.25"/>
  <cols>
    <col min="1" max="1" width="11.85546875" style="4" customWidth="1"/>
    <col min="2" max="2" width="62.5703125" bestFit="1" customWidth="1"/>
    <col min="3" max="3" width="6.7109375" style="3" bestFit="1" customWidth="1"/>
    <col min="4" max="5" width="6.85546875" style="3" bestFit="1" customWidth="1"/>
  </cols>
  <sheetData>
    <row r="1" spans="1:6" x14ac:dyDescent="0.25">
      <c r="A1" s="5" t="s">
        <v>7</v>
      </c>
      <c r="B1" s="5" t="s">
        <v>8</v>
      </c>
      <c r="C1" s="5" t="s">
        <v>9</v>
      </c>
      <c r="D1" s="5" t="s">
        <v>10</v>
      </c>
      <c r="E1" s="5" t="s">
        <v>11</v>
      </c>
      <c r="F1" s="5"/>
    </row>
    <row r="2" spans="1:6" x14ac:dyDescent="0.25">
      <c r="A2" s="4" t="s">
        <v>141</v>
      </c>
      <c r="B2" t="s">
        <v>142</v>
      </c>
      <c r="C2" s="3" t="s">
        <v>5</v>
      </c>
      <c r="D2" s="3" t="s">
        <v>6</v>
      </c>
      <c r="E2" s="3" t="s">
        <v>5</v>
      </c>
    </row>
    <row r="3" spans="1:6" x14ac:dyDescent="0.25">
      <c r="A3" s="4" t="s">
        <v>143</v>
      </c>
      <c r="B3" t="s">
        <v>144</v>
      </c>
      <c r="C3" s="3" t="s">
        <v>5</v>
      </c>
      <c r="D3" s="3" t="s">
        <v>6</v>
      </c>
      <c r="E3" s="3" t="s">
        <v>5</v>
      </c>
    </row>
    <row r="4" spans="1:6" x14ac:dyDescent="0.25">
      <c r="A4" s="4" t="s">
        <v>145</v>
      </c>
      <c r="B4" t="s">
        <v>146</v>
      </c>
      <c r="C4" s="3" t="s">
        <v>5</v>
      </c>
      <c r="D4" s="3" t="s">
        <v>5</v>
      </c>
      <c r="E4" s="3" t="s">
        <v>5</v>
      </c>
    </row>
    <row r="5" spans="1:6" x14ac:dyDescent="0.25">
      <c r="A5" s="4" t="s">
        <v>147</v>
      </c>
      <c r="B5" t="s">
        <v>148</v>
      </c>
      <c r="C5" s="3" t="s">
        <v>5</v>
      </c>
      <c r="D5" s="3" t="s">
        <v>6</v>
      </c>
      <c r="E5" s="3" t="s">
        <v>5</v>
      </c>
    </row>
    <row r="6" spans="1:6" x14ac:dyDescent="0.25">
      <c r="A6" s="4" t="s">
        <v>67</v>
      </c>
      <c r="B6" t="s">
        <v>68</v>
      </c>
      <c r="C6" s="3" t="s">
        <v>5</v>
      </c>
      <c r="D6" s="3" t="s">
        <v>5</v>
      </c>
      <c r="E6" s="3" t="s">
        <v>5</v>
      </c>
    </row>
    <row r="7" spans="1:6" x14ac:dyDescent="0.25">
      <c r="A7" s="4" t="s">
        <v>132</v>
      </c>
      <c r="B7" t="s">
        <v>131</v>
      </c>
      <c r="C7" s="3" t="s">
        <v>5</v>
      </c>
      <c r="D7" s="3" t="s">
        <v>5</v>
      </c>
      <c r="E7" s="3" t="s">
        <v>5</v>
      </c>
    </row>
    <row r="8" spans="1:6" x14ac:dyDescent="0.25">
      <c r="A8" s="4" t="s">
        <v>149</v>
      </c>
      <c r="B8" t="s">
        <v>150</v>
      </c>
      <c r="C8" s="3" t="s">
        <v>5</v>
      </c>
      <c r="D8" s="3" t="s">
        <v>5</v>
      </c>
      <c r="E8" s="3" t="s">
        <v>5</v>
      </c>
    </row>
    <row r="9" spans="1:6" x14ac:dyDescent="0.25">
      <c r="A9" s="4" t="s">
        <v>151</v>
      </c>
      <c r="B9" t="s">
        <v>152</v>
      </c>
      <c r="C9" s="3" t="s">
        <v>5</v>
      </c>
      <c r="D9" s="3" t="s">
        <v>6</v>
      </c>
      <c r="E9" s="3" t="s">
        <v>5</v>
      </c>
    </row>
    <row r="10" spans="1:6" x14ac:dyDescent="0.25">
      <c r="A10" s="4" t="s">
        <v>153</v>
      </c>
      <c r="B10" t="s">
        <v>154</v>
      </c>
      <c r="C10" s="3" t="s">
        <v>5</v>
      </c>
      <c r="D10" s="3" t="s">
        <v>6</v>
      </c>
      <c r="E10" s="3" t="s">
        <v>5</v>
      </c>
    </row>
    <row r="11" spans="1:6" x14ac:dyDescent="0.25">
      <c r="A11" s="4" t="s">
        <v>155</v>
      </c>
      <c r="B11" t="s">
        <v>156</v>
      </c>
      <c r="C11" s="3" t="s">
        <v>5</v>
      </c>
      <c r="D11" s="3" t="s">
        <v>6</v>
      </c>
      <c r="E11" s="3" t="s">
        <v>5</v>
      </c>
    </row>
    <row r="12" spans="1:6" x14ac:dyDescent="0.25">
      <c r="A12" s="4" t="s">
        <v>157</v>
      </c>
      <c r="B12" t="s">
        <v>158</v>
      </c>
      <c r="C12" s="3" t="s">
        <v>5</v>
      </c>
      <c r="D12" s="3" t="s">
        <v>6</v>
      </c>
      <c r="E12" s="3" t="s">
        <v>6</v>
      </c>
    </row>
    <row r="13" spans="1:6" x14ac:dyDescent="0.25">
      <c r="A13" s="4" t="s">
        <v>159</v>
      </c>
      <c r="B13" t="s">
        <v>160</v>
      </c>
      <c r="C13" s="3" t="s">
        <v>5</v>
      </c>
      <c r="D13" s="3" t="s">
        <v>6</v>
      </c>
      <c r="E13" s="3" t="s">
        <v>6</v>
      </c>
    </row>
    <row r="14" spans="1:6" x14ac:dyDescent="0.25">
      <c r="A14" s="4" t="s">
        <v>161</v>
      </c>
      <c r="B14" t="s">
        <v>162</v>
      </c>
      <c r="C14" s="3" t="s">
        <v>5</v>
      </c>
      <c r="D14" s="3" t="s">
        <v>6</v>
      </c>
      <c r="E14" s="3" t="s">
        <v>6</v>
      </c>
    </row>
    <row r="15" spans="1:6" x14ac:dyDescent="0.25">
      <c r="A15" s="4" t="s">
        <v>163</v>
      </c>
      <c r="B15" t="s">
        <v>164</v>
      </c>
      <c r="C15" s="3" t="s">
        <v>5</v>
      </c>
      <c r="D15" s="3" t="s">
        <v>6</v>
      </c>
      <c r="E15" s="3" t="s">
        <v>6</v>
      </c>
    </row>
    <row r="16" spans="1:6" x14ac:dyDescent="0.25">
      <c r="A16" s="4" t="s">
        <v>165</v>
      </c>
      <c r="B16" t="s">
        <v>166</v>
      </c>
      <c r="C16" s="3" t="s">
        <v>5</v>
      </c>
      <c r="D16" s="3" t="s">
        <v>6</v>
      </c>
      <c r="E16" s="3" t="s">
        <v>6</v>
      </c>
    </row>
    <row r="17" spans="1:6" x14ac:dyDescent="0.25">
      <c r="A17" s="4" t="s">
        <v>167</v>
      </c>
      <c r="B17" t="s">
        <v>168</v>
      </c>
      <c r="C17" s="3" t="s">
        <v>5</v>
      </c>
      <c r="D17" s="3" t="s">
        <v>5</v>
      </c>
      <c r="E17" s="3" t="s">
        <v>5</v>
      </c>
    </row>
    <row r="18" spans="1:6" x14ac:dyDescent="0.25">
      <c r="A18" s="4" t="s">
        <v>169</v>
      </c>
      <c r="B18" t="s">
        <v>170</v>
      </c>
      <c r="C18" s="3" t="s">
        <v>5</v>
      </c>
      <c r="D18" s="3" t="s">
        <v>5</v>
      </c>
      <c r="E18" s="3" t="s">
        <v>5</v>
      </c>
    </row>
    <row r="19" spans="1:6" x14ac:dyDescent="0.25">
      <c r="A19" s="4" t="s">
        <v>171</v>
      </c>
      <c r="B19" t="s">
        <v>172</v>
      </c>
      <c r="C19" s="3" t="s">
        <v>5</v>
      </c>
      <c r="D19" s="3" t="s">
        <v>5</v>
      </c>
      <c r="E19" s="3" t="s">
        <v>5</v>
      </c>
    </row>
    <row r="20" spans="1:6" x14ac:dyDescent="0.25">
      <c r="A20" s="4" t="s">
        <v>173</v>
      </c>
      <c r="B20" t="s">
        <v>174</v>
      </c>
      <c r="C20" s="3" t="s">
        <v>5</v>
      </c>
      <c r="D20" s="3" t="s">
        <v>6</v>
      </c>
      <c r="E20" s="3" t="s">
        <v>5</v>
      </c>
    </row>
    <row r="21" spans="1:6" x14ac:dyDescent="0.25">
      <c r="A21" s="4" t="s">
        <v>175</v>
      </c>
      <c r="B21" t="s">
        <v>176</v>
      </c>
      <c r="C21" s="3" t="s">
        <v>5</v>
      </c>
      <c r="D21" s="3" t="s">
        <v>6</v>
      </c>
      <c r="E21" s="3" t="s">
        <v>5</v>
      </c>
    </row>
    <row r="22" spans="1:6" x14ac:dyDescent="0.25">
      <c r="A22" s="4" t="s">
        <v>177</v>
      </c>
      <c r="B22" t="s">
        <v>178</v>
      </c>
      <c r="C22" s="3" t="s">
        <v>5</v>
      </c>
      <c r="D22" s="3" t="s">
        <v>6</v>
      </c>
      <c r="E22" s="3" t="s">
        <v>5</v>
      </c>
    </row>
    <row r="23" spans="1:6" x14ac:dyDescent="0.25">
      <c r="A23" s="4" t="s">
        <v>179</v>
      </c>
      <c r="B23" t="s">
        <v>180</v>
      </c>
      <c r="C23" s="3" t="s">
        <v>5</v>
      </c>
      <c r="D23" s="3" t="s">
        <v>6</v>
      </c>
      <c r="E23" s="3" t="s">
        <v>6</v>
      </c>
    </row>
    <row r="24" spans="1:6" x14ac:dyDescent="0.25">
      <c r="A24" s="4" t="s">
        <v>181</v>
      </c>
      <c r="B24" t="s">
        <v>182</v>
      </c>
      <c r="C24" s="3" t="s">
        <v>5</v>
      </c>
      <c r="D24" s="3" t="s">
        <v>6</v>
      </c>
      <c r="E24" s="3" t="s">
        <v>5</v>
      </c>
    </row>
    <row r="25" spans="1:6" x14ac:dyDescent="0.25">
      <c r="A25" s="4" t="s">
        <v>183</v>
      </c>
      <c r="B25" t="s">
        <v>184</v>
      </c>
      <c r="C25" s="3" t="s">
        <v>5</v>
      </c>
      <c r="D25" s="3" t="s">
        <v>6</v>
      </c>
      <c r="E25" s="3" t="s">
        <v>5</v>
      </c>
    </row>
    <row r="26" spans="1:6" x14ac:dyDescent="0.25">
      <c r="A26" s="4" t="s">
        <v>185</v>
      </c>
      <c r="B26" t="s">
        <v>186</v>
      </c>
      <c r="C26" s="3" t="s">
        <v>5</v>
      </c>
      <c r="D26" s="3" t="s">
        <v>6</v>
      </c>
      <c r="E26" s="3" t="s">
        <v>5</v>
      </c>
    </row>
    <row r="27" spans="1:6" x14ac:dyDescent="0.25">
      <c r="A27" s="4" t="s">
        <v>187</v>
      </c>
      <c r="B27" t="s">
        <v>188</v>
      </c>
      <c r="C27" s="3" t="s">
        <v>5</v>
      </c>
      <c r="D27" s="3" t="s">
        <v>6</v>
      </c>
      <c r="E27" s="3" t="s">
        <v>6</v>
      </c>
    </row>
    <row r="28" spans="1:6" x14ac:dyDescent="0.25">
      <c r="A28" s="4" t="s">
        <v>189</v>
      </c>
      <c r="B28" t="s">
        <v>190</v>
      </c>
      <c r="C28" s="3" t="s">
        <v>5</v>
      </c>
      <c r="D28" s="3" t="s">
        <v>6</v>
      </c>
      <c r="E28" s="3" t="s">
        <v>5</v>
      </c>
    </row>
    <row r="29" spans="1:6" x14ac:dyDescent="0.25">
      <c r="A29" s="4" t="s">
        <v>191</v>
      </c>
      <c r="B29" t="s">
        <v>192</v>
      </c>
      <c r="C29" s="3" t="s">
        <v>5</v>
      </c>
      <c r="D29" s="3" t="s">
        <v>193</v>
      </c>
      <c r="E29" s="3" t="s">
        <v>5</v>
      </c>
      <c r="F29" s="6" t="s">
        <v>14</v>
      </c>
    </row>
    <row r="30" spans="1:6" x14ac:dyDescent="0.25">
      <c r="A30" s="4" t="s">
        <v>194</v>
      </c>
      <c r="B30" t="s">
        <v>195</v>
      </c>
      <c r="C30" s="3" t="s">
        <v>5</v>
      </c>
      <c r="D30" s="3" t="s">
        <v>6</v>
      </c>
      <c r="E30" s="3" t="s">
        <v>6</v>
      </c>
    </row>
    <row r="31" spans="1:6" x14ac:dyDescent="0.25">
      <c r="A31" s="4" t="s">
        <v>196</v>
      </c>
      <c r="B31" t="s">
        <v>197</v>
      </c>
      <c r="C31" s="3" t="s">
        <v>5</v>
      </c>
      <c r="D31" s="3" t="s">
        <v>6</v>
      </c>
      <c r="E31" s="3" t="s">
        <v>5</v>
      </c>
    </row>
    <row r="32" spans="1:6" x14ac:dyDescent="0.25">
      <c r="A32" s="4" t="s">
        <v>198</v>
      </c>
      <c r="B32" t="s">
        <v>199</v>
      </c>
      <c r="C32" s="3" t="s">
        <v>5</v>
      </c>
      <c r="D32" s="3" t="s">
        <v>5</v>
      </c>
      <c r="E32" s="3" t="s">
        <v>5</v>
      </c>
    </row>
    <row r="33" spans="1:5" x14ac:dyDescent="0.25">
      <c r="A33" s="4" t="s">
        <v>200</v>
      </c>
      <c r="B33" t="s">
        <v>201</v>
      </c>
      <c r="C33" s="3" t="s">
        <v>5</v>
      </c>
      <c r="D33" s="3" t="s">
        <v>5</v>
      </c>
      <c r="E33" s="3" t="s">
        <v>5</v>
      </c>
    </row>
    <row r="34" spans="1:5" x14ac:dyDescent="0.25">
      <c r="A34" s="4" t="s">
        <v>202</v>
      </c>
      <c r="B34" t="s">
        <v>203</v>
      </c>
      <c r="C34" s="3" t="s">
        <v>5</v>
      </c>
      <c r="D34" s="3" t="s">
        <v>5</v>
      </c>
      <c r="E34" s="3" t="s">
        <v>5</v>
      </c>
    </row>
    <row r="35" spans="1:5" x14ac:dyDescent="0.25">
      <c r="A35" s="4" t="s">
        <v>204</v>
      </c>
      <c r="B35" t="s">
        <v>205</v>
      </c>
      <c r="C35" s="3" t="s">
        <v>5</v>
      </c>
      <c r="D35" s="3" t="s">
        <v>6</v>
      </c>
      <c r="E35" s="3" t="s">
        <v>5</v>
      </c>
    </row>
    <row r="36" spans="1:5" x14ac:dyDescent="0.25">
      <c r="A36" s="4" t="s">
        <v>206</v>
      </c>
      <c r="B36" t="s">
        <v>207</v>
      </c>
      <c r="C36" s="3" t="s">
        <v>5</v>
      </c>
      <c r="D36" s="3" t="s">
        <v>5</v>
      </c>
      <c r="E36" s="3" t="s">
        <v>5</v>
      </c>
    </row>
    <row r="37" spans="1:5" x14ac:dyDescent="0.25">
      <c r="A37" s="4" t="s">
        <v>40</v>
      </c>
      <c r="B37" t="s">
        <v>41</v>
      </c>
      <c r="C37" s="3" t="s">
        <v>5</v>
      </c>
      <c r="D37" s="3" t="s">
        <v>5</v>
      </c>
      <c r="E37" s="3" t="s">
        <v>5</v>
      </c>
    </row>
    <row r="38" spans="1:5" x14ac:dyDescent="0.25">
      <c r="A38" s="4" t="s">
        <v>208</v>
      </c>
      <c r="B38" t="s">
        <v>209</v>
      </c>
      <c r="C38" s="3" t="s">
        <v>5</v>
      </c>
      <c r="D38" s="3" t="s">
        <v>6</v>
      </c>
      <c r="E38" s="3" t="s">
        <v>5</v>
      </c>
    </row>
    <row r="39" spans="1:5" x14ac:dyDescent="0.25">
      <c r="A39" s="4" t="s">
        <v>210</v>
      </c>
      <c r="B39" t="s">
        <v>211</v>
      </c>
      <c r="C39" s="3" t="s">
        <v>5</v>
      </c>
      <c r="D39" s="3" t="s">
        <v>5</v>
      </c>
      <c r="E39" s="3" t="s">
        <v>5</v>
      </c>
    </row>
    <row r="40" spans="1:5" x14ac:dyDescent="0.25">
      <c r="A40" s="4" t="s">
        <v>212</v>
      </c>
      <c r="B40" t="s">
        <v>213</v>
      </c>
      <c r="C40" s="3" t="s">
        <v>5</v>
      </c>
      <c r="D40" s="3" t="s">
        <v>5</v>
      </c>
      <c r="E40" s="3" t="s">
        <v>5</v>
      </c>
    </row>
    <row r="41" spans="1:5" x14ac:dyDescent="0.25">
      <c r="A41" s="4" t="s">
        <v>214</v>
      </c>
      <c r="B41" t="s">
        <v>215</v>
      </c>
      <c r="C41" s="3" t="s">
        <v>5</v>
      </c>
      <c r="D41" s="3" t="s">
        <v>6</v>
      </c>
      <c r="E41" s="3" t="s">
        <v>5</v>
      </c>
    </row>
    <row r="42" spans="1:5" x14ac:dyDescent="0.25">
      <c r="A42" s="4" t="s">
        <v>216</v>
      </c>
      <c r="B42" t="s">
        <v>217</v>
      </c>
      <c r="C42" s="3" t="s">
        <v>5</v>
      </c>
      <c r="D42" s="3" t="s">
        <v>5</v>
      </c>
      <c r="E42" s="3" t="s">
        <v>5</v>
      </c>
    </row>
    <row r="43" spans="1:5" x14ac:dyDescent="0.25">
      <c r="A43" s="4" t="s">
        <v>218</v>
      </c>
      <c r="B43" t="s">
        <v>219</v>
      </c>
      <c r="C43" s="3" t="s">
        <v>5</v>
      </c>
      <c r="D43" s="3" t="s">
        <v>6</v>
      </c>
      <c r="E43" s="3" t="s">
        <v>5</v>
      </c>
    </row>
    <row r="44" spans="1:5" x14ac:dyDescent="0.25">
      <c r="A44" s="4" t="s">
        <v>134</v>
      </c>
      <c r="B44" t="s">
        <v>135</v>
      </c>
      <c r="C44" s="3" t="s">
        <v>5</v>
      </c>
      <c r="D44" s="3" t="s">
        <v>5</v>
      </c>
      <c r="E44" s="3" t="s">
        <v>5</v>
      </c>
    </row>
    <row r="45" spans="1:5" x14ac:dyDescent="0.25">
      <c r="A45" s="4" t="s">
        <v>220</v>
      </c>
      <c r="B45" t="s">
        <v>221</v>
      </c>
      <c r="C45" s="3" t="s">
        <v>5</v>
      </c>
      <c r="D45" s="3" t="s">
        <v>5</v>
      </c>
      <c r="E45" s="3" t="s">
        <v>5</v>
      </c>
    </row>
    <row r="46" spans="1:5" x14ac:dyDescent="0.25">
      <c r="A46" s="4" t="s">
        <v>222</v>
      </c>
      <c r="B46" t="s">
        <v>223</v>
      </c>
      <c r="C46" s="3" t="s">
        <v>5</v>
      </c>
      <c r="D46" s="3" t="s">
        <v>5</v>
      </c>
      <c r="E46" s="3" t="s">
        <v>5</v>
      </c>
    </row>
    <row r="47" spans="1:5" x14ac:dyDescent="0.25">
      <c r="A47" s="4" t="s">
        <v>224</v>
      </c>
      <c r="B47" t="s">
        <v>225</v>
      </c>
      <c r="C47" s="3" t="s">
        <v>5</v>
      </c>
      <c r="D47" s="3" t="s">
        <v>5</v>
      </c>
      <c r="E47" s="3" t="s">
        <v>5</v>
      </c>
    </row>
    <row r="48" spans="1:5" x14ac:dyDescent="0.25">
      <c r="A48" s="4" t="s">
        <v>226</v>
      </c>
      <c r="B48" t="s">
        <v>227</v>
      </c>
      <c r="C48" s="3" t="s">
        <v>5</v>
      </c>
      <c r="D48" s="3" t="s">
        <v>6</v>
      </c>
      <c r="E48" s="3" t="s">
        <v>5</v>
      </c>
    </row>
    <row r="49" spans="1:5" x14ac:dyDescent="0.25">
      <c r="A49" s="4" t="s">
        <v>228</v>
      </c>
      <c r="B49" t="s">
        <v>229</v>
      </c>
      <c r="C49" s="3" t="s">
        <v>5</v>
      </c>
      <c r="D49" s="3" t="s">
        <v>5</v>
      </c>
      <c r="E49" s="3" t="s">
        <v>5</v>
      </c>
    </row>
    <row r="50" spans="1:5" x14ac:dyDescent="0.25">
      <c r="A50" s="4" t="s">
        <v>230</v>
      </c>
      <c r="B50" t="s">
        <v>231</v>
      </c>
      <c r="C50" s="3" t="s">
        <v>5</v>
      </c>
      <c r="D50" s="3" t="s">
        <v>6</v>
      </c>
      <c r="E50" s="3" t="s">
        <v>5</v>
      </c>
    </row>
    <row r="51" spans="1:5" x14ac:dyDescent="0.25">
      <c r="A51" s="4" t="s">
        <v>232</v>
      </c>
      <c r="B51" t="s">
        <v>233</v>
      </c>
      <c r="C51" s="3" t="s">
        <v>5</v>
      </c>
      <c r="D51" s="3" t="s">
        <v>6</v>
      </c>
      <c r="E51" s="3" t="s">
        <v>5</v>
      </c>
    </row>
    <row r="52" spans="1:5" x14ac:dyDescent="0.25">
      <c r="A52" s="4" t="s">
        <v>234</v>
      </c>
      <c r="B52" t="s">
        <v>235</v>
      </c>
      <c r="C52" s="3" t="s">
        <v>5</v>
      </c>
      <c r="D52" s="3" t="s">
        <v>6</v>
      </c>
      <c r="E52" s="3" t="s">
        <v>5</v>
      </c>
    </row>
    <row r="53" spans="1:5" x14ac:dyDescent="0.25">
      <c r="A53" s="4" t="s">
        <v>236</v>
      </c>
      <c r="B53" t="s">
        <v>237</v>
      </c>
      <c r="C53" s="3" t="s">
        <v>5</v>
      </c>
      <c r="D53" s="3" t="s">
        <v>6</v>
      </c>
      <c r="E53" s="3" t="s">
        <v>5</v>
      </c>
    </row>
    <row r="54" spans="1:5" x14ac:dyDescent="0.25">
      <c r="A54" s="4" t="s">
        <v>238</v>
      </c>
      <c r="B54" t="s">
        <v>239</v>
      </c>
      <c r="C54" s="3" t="s">
        <v>5</v>
      </c>
      <c r="D54" s="3" t="s">
        <v>5</v>
      </c>
      <c r="E54" s="3" t="s">
        <v>5</v>
      </c>
    </row>
    <row r="55" spans="1:5" x14ac:dyDescent="0.25">
      <c r="A55" s="4" t="s">
        <v>240</v>
      </c>
      <c r="B55" t="s">
        <v>241</v>
      </c>
      <c r="C55" s="3" t="s">
        <v>5</v>
      </c>
      <c r="D55" s="3" t="s">
        <v>5</v>
      </c>
      <c r="E55" s="3" t="s">
        <v>5</v>
      </c>
    </row>
    <row r="56" spans="1:5" x14ac:dyDescent="0.25">
      <c r="A56" s="4" t="s">
        <v>242</v>
      </c>
      <c r="B56" t="s">
        <v>243</v>
      </c>
      <c r="C56" s="3" t="s">
        <v>5</v>
      </c>
      <c r="D56" s="3" t="s">
        <v>6</v>
      </c>
      <c r="E56" s="3" t="s">
        <v>5</v>
      </c>
    </row>
    <row r="57" spans="1:5" x14ac:dyDescent="0.25">
      <c r="A57" s="4" t="s">
        <v>244</v>
      </c>
      <c r="B57" t="s">
        <v>245</v>
      </c>
      <c r="C57" s="3" t="s">
        <v>5</v>
      </c>
      <c r="D57" s="3" t="s">
        <v>6</v>
      </c>
      <c r="E57" s="3" t="s">
        <v>5</v>
      </c>
    </row>
    <row r="58" spans="1:5" x14ac:dyDescent="0.25">
      <c r="A58" s="4" t="s">
        <v>246</v>
      </c>
      <c r="B58" t="s">
        <v>247</v>
      </c>
      <c r="C58" s="3" t="s">
        <v>5</v>
      </c>
      <c r="D58" s="3" t="s">
        <v>6</v>
      </c>
      <c r="E58" s="3" t="s">
        <v>5</v>
      </c>
    </row>
    <row r="59" spans="1:5" x14ac:dyDescent="0.25">
      <c r="A59" s="4" t="s">
        <v>248</v>
      </c>
      <c r="B59" t="s">
        <v>249</v>
      </c>
      <c r="C59" s="3" t="s">
        <v>5</v>
      </c>
      <c r="D59" s="3" t="s">
        <v>6</v>
      </c>
      <c r="E59" s="3" t="s">
        <v>5</v>
      </c>
    </row>
    <row r="60" spans="1:5" x14ac:dyDescent="0.25">
      <c r="A60" s="4" t="s">
        <v>250</v>
      </c>
      <c r="B60" t="s">
        <v>251</v>
      </c>
      <c r="C60" s="3" t="s">
        <v>5</v>
      </c>
      <c r="D60" s="3" t="s">
        <v>6</v>
      </c>
      <c r="E60" s="3" t="s">
        <v>5</v>
      </c>
    </row>
    <row r="61" spans="1:5" x14ac:dyDescent="0.25">
      <c r="A61" s="4" t="s">
        <v>252</v>
      </c>
      <c r="B61" t="s">
        <v>253</v>
      </c>
      <c r="C61" s="3" t="s">
        <v>5</v>
      </c>
      <c r="D61" s="3" t="s">
        <v>6</v>
      </c>
      <c r="E61" s="3" t="s">
        <v>5</v>
      </c>
    </row>
    <row r="62" spans="1:5" x14ac:dyDescent="0.25">
      <c r="A62" s="4" t="s">
        <v>254</v>
      </c>
      <c r="B62" t="s">
        <v>255</v>
      </c>
      <c r="C62" s="3" t="s">
        <v>5</v>
      </c>
      <c r="D62" s="3" t="s">
        <v>6</v>
      </c>
      <c r="E62" s="3" t="s">
        <v>5</v>
      </c>
    </row>
    <row r="63" spans="1:5" x14ac:dyDescent="0.25">
      <c r="A63" s="4" t="s">
        <v>128</v>
      </c>
      <c r="B63" t="s">
        <v>256</v>
      </c>
      <c r="C63" s="3" t="s">
        <v>5</v>
      </c>
      <c r="D63" s="3" t="s">
        <v>5</v>
      </c>
      <c r="E63" s="3" t="s">
        <v>5</v>
      </c>
    </row>
    <row r="64" spans="1:5" x14ac:dyDescent="0.25">
      <c r="A64" s="4" t="s">
        <v>70</v>
      </c>
      <c r="B64" t="s">
        <v>71</v>
      </c>
      <c r="C64" s="3" t="s">
        <v>5</v>
      </c>
      <c r="D64" s="3" t="s">
        <v>5</v>
      </c>
      <c r="E64" s="3" t="s">
        <v>5</v>
      </c>
    </row>
    <row r="65" spans="1:5" x14ac:dyDescent="0.25">
      <c r="A65" s="4" t="s">
        <v>257</v>
      </c>
      <c r="B65" t="s">
        <v>258</v>
      </c>
      <c r="C65" s="3" t="s">
        <v>5</v>
      </c>
      <c r="D65" s="3" t="s">
        <v>6</v>
      </c>
      <c r="E65" s="3" t="s">
        <v>5</v>
      </c>
    </row>
    <row r="66" spans="1:5" x14ac:dyDescent="0.25">
      <c r="A66" s="4" t="s">
        <v>259</v>
      </c>
      <c r="B66" t="s">
        <v>260</v>
      </c>
      <c r="C66" s="3" t="s">
        <v>5</v>
      </c>
      <c r="D66" s="3" t="s">
        <v>6</v>
      </c>
      <c r="E66" s="3" t="s">
        <v>5</v>
      </c>
    </row>
    <row r="67" spans="1:5" x14ac:dyDescent="0.25">
      <c r="A67" s="4" t="s">
        <v>261</v>
      </c>
      <c r="B67" t="s">
        <v>262</v>
      </c>
      <c r="C67" s="3" t="s">
        <v>5</v>
      </c>
      <c r="D67" s="3" t="s">
        <v>6</v>
      </c>
      <c r="E67" s="3" t="s">
        <v>5</v>
      </c>
    </row>
    <row r="68" spans="1:5" x14ac:dyDescent="0.25">
      <c r="A68" s="4" t="s">
        <v>263</v>
      </c>
      <c r="B68" t="s">
        <v>264</v>
      </c>
      <c r="C68" s="3" t="s">
        <v>5</v>
      </c>
      <c r="D68" s="3" t="s">
        <v>6</v>
      </c>
      <c r="E68" s="3" t="s">
        <v>5</v>
      </c>
    </row>
    <row r="69" spans="1:5" x14ac:dyDescent="0.25">
      <c r="A69" s="4" t="s">
        <v>265</v>
      </c>
      <c r="B69" t="s">
        <v>266</v>
      </c>
      <c r="C69" s="3" t="s">
        <v>5</v>
      </c>
      <c r="D69" s="3" t="s">
        <v>6</v>
      </c>
      <c r="E69" s="3" t="s">
        <v>5</v>
      </c>
    </row>
    <row r="70" spans="1:5" x14ac:dyDescent="0.25">
      <c r="A70" s="4" t="s">
        <v>267</v>
      </c>
      <c r="B70" t="s">
        <v>268</v>
      </c>
      <c r="C70" s="3" t="s">
        <v>5</v>
      </c>
      <c r="D70" s="3" t="s">
        <v>5</v>
      </c>
      <c r="E70" s="3" t="s">
        <v>5</v>
      </c>
    </row>
    <row r="71" spans="1:5" x14ac:dyDescent="0.25">
      <c r="A71" s="4" t="s">
        <v>269</v>
      </c>
      <c r="B71" t="s">
        <v>270</v>
      </c>
      <c r="C71" s="3" t="s">
        <v>5</v>
      </c>
      <c r="D71" s="3" t="s">
        <v>5</v>
      </c>
      <c r="E71" s="3" t="s">
        <v>5</v>
      </c>
    </row>
    <row r="72" spans="1:5" x14ac:dyDescent="0.25">
      <c r="A72" s="4" t="s">
        <v>271</v>
      </c>
      <c r="B72" t="s">
        <v>272</v>
      </c>
      <c r="C72" s="3" t="s">
        <v>5</v>
      </c>
      <c r="D72" s="3" t="s">
        <v>5</v>
      </c>
      <c r="E72" s="3" t="s">
        <v>5</v>
      </c>
    </row>
    <row r="73" spans="1:5" x14ac:dyDescent="0.25">
      <c r="A73" s="4" t="s">
        <v>273</v>
      </c>
      <c r="B73" t="s">
        <v>274</v>
      </c>
      <c r="C73" s="3" t="s">
        <v>5</v>
      </c>
      <c r="D73" s="3" t="s">
        <v>6</v>
      </c>
      <c r="E73" s="3" t="s">
        <v>5</v>
      </c>
    </row>
    <row r="74" spans="1:5" x14ac:dyDescent="0.25">
      <c r="A74" s="4" t="s">
        <v>275</v>
      </c>
      <c r="B74" t="s">
        <v>276</v>
      </c>
      <c r="C74" s="3" t="s">
        <v>5</v>
      </c>
      <c r="D74" s="3" t="s">
        <v>6</v>
      </c>
      <c r="E74" s="3" t="s">
        <v>5</v>
      </c>
    </row>
    <row r="75" spans="1:5" x14ac:dyDescent="0.25">
      <c r="A75" s="4" t="s">
        <v>277</v>
      </c>
      <c r="B75" t="s">
        <v>278</v>
      </c>
      <c r="C75" s="3" t="s">
        <v>5</v>
      </c>
      <c r="D75" s="3" t="s">
        <v>6</v>
      </c>
      <c r="E75" s="3" t="s">
        <v>5</v>
      </c>
    </row>
    <row r="76" spans="1:5" x14ac:dyDescent="0.25">
      <c r="A76" s="4" t="s">
        <v>279</v>
      </c>
      <c r="B76" t="s">
        <v>280</v>
      </c>
      <c r="C76" s="3" t="s">
        <v>5</v>
      </c>
      <c r="D76" s="3" t="s">
        <v>6</v>
      </c>
      <c r="E76" s="3" t="s">
        <v>5</v>
      </c>
    </row>
    <row r="77" spans="1:5" x14ac:dyDescent="0.25">
      <c r="A77" s="4" t="s">
        <v>281</v>
      </c>
      <c r="B77" t="s">
        <v>282</v>
      </c>
      <c r="C77" s="3" t="s">
        <v>5</v>
      </c>
      <c r="D77" s="3" t="s">
        <v>6</v>
      </c>
      <c r="E77" s="3" t="s">
        <v>5</v>
      </c>
    </row>
    <row r="78" spans="1:5" x14ac:dyDescent="0.25">
      <c r="A78" s="4" t="s">
        <v>38</v>
      </c>
      <c r="B78" t="s">
        <v>39</v>
      </c>
      <c r="C78" s="3" t="s">
        <v>5</v>
      </c>
      <c r="D78" s="3" t="s">
        <v>6</v>
      </c>
      <c r="E78" s="3" t="s">
        <v>5</v>
      </c>
    </row>
    <row r="79" spans="1:5" x14ac:dyDescent="0.25">
      <c r="A79" s="4" t="s">
        <v>42</v>
      </c>
      <c r="B79" t="s">
        <v>43</v>
      </c>
      <c r="C79" s="3" t="s">
        <v>5</v>
      </c>
      <c r="D79" s="3" t="s">
        <v>5</v>
      </c>
      <c r="E79" s="3" t="s">
        <v>5</v>
      </c>
    </row>
    <row r="80" spans="1:5" x14ac:dyDescent="0.25">
      <c r="A80" s="4" t="s">
        <v>283</v>
      </c>
      <c r="B80" t="s">
        <v>284</v>
      </c>
      <c r="C80" s="3" t="s">
        <v>5</v>
      </c>
      <c r="D80" s="3" t="s">
        <v>5</v>
      </c>
      <c r="E80" s="3" t="s">
        <v>5</v>
      </c>
    </row>
    <row r="81" spans="1:5" x14ac:dyDescent="0.25">
      <c r="A81" s="4" t="s">
        <v>285</v>
      </c>
      <c r="B81" t="s">
        <v>286</v>
      </c>
      <c r="C81" s="3" t="s">
        <v>5</v>
      </c>
      <c r="D81" s="3" t="s">
        <v>6</v>
      </c>
      <c r="E81" s="3" t="s">
        <v>5</v>
      </c>
    </row>
    <row r="82" spans="1:5" x14ac:dyDescent="0.25">
      <c r="A82" s="4" t="s">
        <v>287</v>
      </c>
      <c r="B82" t="s">
        <v>288</v>
      </c>
      <c r="C82" s="3" t="s">
        <v>5</v>
      </c>
      <c r="D82" s="3" t="s">
        <v>6</v>
      </c>
      <c r="E82" s="3" t="s">
        <v>5</v>
      </c>
    </row>
    <row r="83" spans="1:5" x14ac:dyDescent="0.25">
      <c r="A83" s="4" t="s">
        <v>289</v>
      </c>
      <c r="B83" t="s">
        <v>290</v>
      </c>
      <c r="C83" s="3" t="s">
        <v>5</v>
      </c>
      <c r="D83" s="3" t="s">
        <v>6</v>
      </c>
      <c r="E83" s="3" t="s">
        <v>5</v>
      </c>
    </row>
    <row r="84" spans="1:5" x14ac:dyDescent="0.25">
      <c r="A84" s="4" t="s">
        <v>291</v>
      </c>
      <c r="B84" t="s">
        <v>292</v>
      </c>
      <c r="C84" s="3" t="s">
        <v>5</v>
      </c>
      <c r="D84" s="3" t="s">
        <v>5</v>
      </c>
      <c r="E84" s="3" t="s">
        <v>5</v>
      </c>
    </row>
    <row r="85" spans="1:5" x14ac:dyDescent="0.25">
      <c r="A85" s="4" t="s">
        <v>293</v>
      </c>
      <c r="B85" t="s">
        <v>294</v>
      </c>
      <c r="C85" s="3" t="s">
        <v>5</v>
      </c>
      <c r="D85" s="3" t="s">
        <v>6</v>
      </c>
      <c r="E85" s="3" t="s">
        <v>5</v>
      </c>
    </row>
    <row r="86" spans="1:5" x14ac:dyDescent="0.25">
      <c r="A86" s="4" t="s">
        <v>295</v>
      </c>
      <c r="B86" t="s">
        <v>296</v>
      </c>
      <c r="C86" s="3" t="s">
        <v>5</v>
      </c>
      <c r="D86" s="3" t="s">
        <v>6</v>
      </c>
      <c r="E86" s="3" t="s">
        <v>5</v>
      </c>
    </row>
    <row r="87" spans="1:5" x14ac:dyDescent="0.25">
      <c r="A87" s="4" t="s">
        <v>297</v>
      </c>
      <c r="B87" t="s">
        <v>298</v>
      </c>
      <c r="C87" s="3" t="s">
        <v>5</v>
      </c>
      <c r="D87" s="3" t="s">
        <v>6</v>
      </c>
      <c r="E87" s="3" t="s">
        <v>5</v>
      </c>
    </row>
    <row r="88" spans="1:5" x14ac:dyDescent="0.25">
      <c r="A88" s="4" t="s">
        <v>299</v>
      </c>
      <c r="B88" t="s">
        <v>300</v>
      </c>
      <c r="C88" s="3" t="s">
        <v>5</v>
      </c>
      <c r="D88" s="3" t="s">
        <v>6</v>
      </c>
      <c r="E88" s="3" t="s">
        <v>5</v>
      </c>
    </row>
    <row r="89" spans="1:5" x14ac:dyDescent="0.25">
      <c r="A89" s="4" t="s">
        <v>301</v>
      </c>
      <c r="B89" t="s">
        <v>302</v>
      </c>
      <c r="C89" s="3" t="s">
        <v>5</v>
      </c>
      <c r="D89" s="3" t="s">
        <v>6</v>
      </c>
      <c r="E89" s="3" t="s">
        <v>5</v>
      </c>
    </row>
    <row r="90" spans="1:5" x14ac:dyDescent="0.25">
      <c r="A90" s="4" t="s">
        <v>303</v>
      </c>
      <c r="B90" t="s">
        <v>304</v>
      </c>
      <c r="C90" s="3" t="s">
        <v>5</v>
      </c>
      <c r="D90" s="3" t="s">
        <v>6</v>
      </c>
      <c r="E90" s="3" t="s">
        <v>5</v>
      </c>
    </row>
    <row r="91" spans="1:5" x14ac:dyDescent="0.25">
      <c r="A91" s="4" t="s">
        <v>305</v>
      </c>
      <c r="B91" t="s">
        <v>306</v>
      </c>
      <c r="C91" s="3" t="s">
        <v>5</v>
      </c>
      <c r="D91" s="3" t="s">
        <v>6</v>
      </c>
      <c r="E91" s="3" t="s">
        <v>5</v>
      </c>
    </row>
    <row r="92" spans="1:5" x14ac:dyDescent="0.25">
      <c r="A92" s="4" t="s">
        <v>307</v>
      </c>
      <c r="B92" t="s">
        <v>308</v>
      </c>
      <c r="C92" s="3" t="s">
        <v>5</v>
      </c>
      <c r="D92" s="3" t="s">
        <v>6</v>
      </c>
      <c r="E92" s="3" t="s">
        <v>5</v>
      </c>
    </row>
    <row r="93" spans="1:5" x14ac:dyDescent="0.25">
      <c r="A93" s="4" t="s">
        <v>309</v>
      </c>
      <c r="B93" t="s">
        <v>310</v>
      </c>
      <c r="C93" s="3" t="s">
        <v>5</v>
      </c>
      <c r="D93" s="3" t="s">
        <v>6</v>
      </c>
      <c r="E93" s="3" t="s">
        <v>5</v>
      </c>
    </row>
    <row r="94" spans="1:5" x14ac:dyDescent="0.25">
      <c r="A94" s="4" t="s">
        <v>311</v>
      </c>
      <c r="B94" t="s">
        <v>312</v>
      </c>
      <c r="C94" s="3" t="s">
        <v>5</v>
      </c>
      <c r="D94" s="3" t="s">
        <v>6</v>
      </c>
      <c r="E94" s="3" t="s">
        <v>5</v>
      </c>
    </row>
    <row r="95" spans="1:5" x14ac:dyDescent="0.25">
      <c r="A95" s="4" t="s">
        <v>313</v>
      </c>
      <c r="B95" t="s">
        <v>314</v>
      </c>
      <c r="C95" s="3" t="s">
        <v>5</v>
      </c>
      <c r="D95" s="9" t="s">
        <v>6</v>
      </c>
      <c r="E95" s="3" t="s">
        <v>5</v>
      </c>
    </row>
    <row r="96" spans="1:5" x14ac:dyDescent="0.25">
      <c r="A96" s="4" t="s">
        <v>315</v>
      </c>
      <c r="B96" t="s">
        <v>316</v>
      </c>
      <c r="C96" s="3" t="s">
        <v>5</v>
      </c>
      <c r="D96" s="3" t="s">
        <v>6</v>
      </c>
      <c r="E96" s="3" t="s">
        <v>5</v>
      </c>
    </row>
    <row r="97" spans="1:5" x14ac:dyDescent="0.25">
      <c r="A97" s="4" t="s">
        <v>317</v>
      </c>
      <c r="B97" t="s">
        <v>318</v>
      </c>
      <c r="C97" s="3" t="s">
        <v>5</v>
      </c>
      <c r="D97" s="3" t="s">
        <v>6</v>
      </c>
      <c r="E97" s="3" t="s">
        <v>5</v>
      </c>
    </row>
    <row r="98" spans="1:5" x14ac:dyDescent="0.25">
      <c r="A98" s="4" t="s">
        <v>36</v>
      </c>
      <c r="B98" t="s">
        <v>37</v>
      </c>
      <c r="C98" s="3" t="s">
        <v>5</v>
      </c>
      <c r="D98" s="3" t="s">
        <v>6</v>
      </c>
      <c r="E98" s="3" t="s">
        <v>5</v>
      </c>
    </row>
    <row r="99" spans="1:5" x14ac:dyDescent="0.25">
      <c r="A99" s="4" t="s">
        <v>319</v>
      </c>
      <c r="B99" t="s">
        <v>320</v>
      </c>
      <c r="C99" s="3" t="s">
        <v>5</v>
      </c>
      <c r="D99" s="3" t="s">
        <v>6</v>
      </c>
      <c r="E99" s="3" t="s">
        <v>5</v>
      </c>
    </row>
    <row r="100" spans="1:5" x14ac:dyDescent="0.25">
      <c r="A100" s="4" t="s">
        <v>121</v>
      </c>
      <c r="B100" t="s">
        <v>321</v>
      </c>
      <c r="C100" s="3" t="s">
        <v>5</v>
      </c>
      <c r="D100" s="3" t="s">
        <v>5</v>
      </c>
      <c r="E100" s="3" t="s">
        <v>5</v>
      </c>
    </row>
    <row r="101" spans="1:5" x14ac:dyDescent="0.25">
      <c r="A101" s="4" t="s">
        <v>17</v>
      </c>
      <c r="B101" t="s">
        <v>18</v>
      </c>
      <c r="C101" s="3" t="s">
        <v>5</v>
      </c>
      <c r="D101" s="3" t="s">
        <v>6</v>
      </c>
      <c r="E101" s="3" t="s">
        <v>5</v>
      </c>
    </row>
    <row r="102" spans="1:5" x14ac:dyDescent="0.25">
      <c r="A102" s="4" t="s">
        <v>322</v>
      </c>
      <c r="B102" t="s">
        <v>323</v>
      </c>
      <c r="C102" s="3" t="s">
        <v>5</v>
      </c>
      <c r="D102" s="3" t="s">
        <v>6</v>
      </c>
      <c r="E102" s="3" t="s">
        <v>5</v>
      </c>
    </row>
    <row r="103" spans="1:5" x14ac:dyDescent="0.25">
      <c r="A103" s="4" t="s">
        <v>324</v>
      </c>
      <c r="B103" t="s">
        <v>325</v>
      </c>
      <c r="C103" s="3" t="s">
        <v>5</v>
      </c>
      <c r="D103" s="3" t="s">
        <v>6</v>
      </c>
      <c r="E103" s="3" t="s">
        <v>5</v>
      </c>
    </row>
    <row r="104" spans="1:5" x14ac:dyDescent="0.25">
      <c r="A104" s="4" t="s">
        <v>326</v>
      </c>
      <c r="B104" t="s">
        <v>327</v>
      </c>
      <c r="C104" s="3" t="s">
        <v>5</v>
      </c>
      <c r="D104" s="3" t="s">
        <v>6</v>
      </c>
      <c r="E104" s="3" t="s">
        <v>5</v>
      </c>
    </row>
    <row r="105" spans="1:5" x14ac:dyDescent="0.25">
      <c r="A105" s="4" t="s">
        <v>328</v>
      </c>
      <c r="B105" t="s">
        <v>329</v>
      </c>
      <c r="C105" s="3" t="s">
        <v>5</v>
      </c>
      <c r="D105" s="3" t="s">
        <v>6</v>
      </c>
      <c r="E105" s="3" t="s">
        <v>5</v>
      </c>
    </row>
    <row r="106" spans="1:5" x14ac:dyDescent="0.25">
      <c r="A106" s="4" t="s">
        <v>330</v>
      </c>
      <c r="B106" t="s">
        <v>331</v>
      </c>
      <c r="C106" s="3" t="s">
        <v>5</v>
      </c>
      <c r="D106" s="3" t="s">
        <v>6</v>
      </c>
      <c r="E106" s="3" t="s">
        <v>5</v>
      </c>
    </row>
    <row r="107" spans="1:5" x14ac:dyDescent="0.25">
      <c r="A107" s="4" t="s">
        <v>332</v>
      </c>
      <c r="B107" t="s">
        <v>333</v>
      </c>
      <c r="C107" s="3" t="s">
        <v>5</v>
      </c>
      <c r="D107" s="3" t="s">
        <v>6</v>
      </c>
      <c r="E107" s="3" t="s">
        <v>5</v>
      </c>
    </row>
    <row r="108" spans="1:5" x14ac:dyDescent="0.25">
      <c r="A108" s="4" t="s">
        <v>334</v>
      </c>
      <c r="B108" t="s">
        <v>335</v>
      </c>
      <c r="C108" s="3" t="s">
        <v>5</v>
      </c>
      <c r="D108" s="3" t="s">
        <v>6</v>
      </c>
      <c r="E108" s="3" t="s">
        <v>5</v>
      </c>
    </row>
    <row r="109" spans="1:5" x14ac:dyDescent="0.25">
      <c r="A109" s="4" t="s">
        <v>336</v>
      </c>
      <c r="B109" t="s">
        <v>337</v>
      </c>
      <c r="C109" s="3" t="s">
        <v>5</v>
      </c>
      <c r="D109" s="3" t="s">
        <v>6</v>
      </c>
      <c r="E109" s="3" t="s">
        <v>5</v>
      </c>
    </row>
    <row r="110" spans="1:5" x14ac:dyDescent="0.25">
      <c r="A110" s="4" t="s">
        <v>338</v>
      </c>
      <c r="B110" t="s">
        <v>339</v>
      </c>
      <c r="C110" s="3" t="s">
        <v>5</v>
      </c>
      <c r="D110" s="3" t="s">
        <v>5</v>
      </c>
      <c r="E110" s="3" t="s">
        <v>5</v>
      </c>
    </row>
    <row r="111" spans="1:5" x14ac:dyDescent="0.25">
      <c r="A111" s="4" t="s">
        <v>340</v>
      </c>
      <c r="B111" t="s">
        <v>341</v>
      </c>
      <c r="C111" s="3" t="s">
        <v>5</v>
      </c>
      <c r="D111" s="3" t="s">
        <v>5</v>
      </c>
      <c r="E111" s="3" t="s">
        <v>5</v>
      </c>
    </row>
    <row r="112" spans="1:5" x14ac:dyDescent="0.25">
      <c r="A112" s="4" t="s">
        <v>342</v>
      </c>
      <c r="B112" t="s">
        <v>343</v>
      </c>
      <c r="C112" s="3" t="s">
        <v>5</v>
      </c>
      <c r="D112" s="3" t="s">
        <v>6</v>
      </c>
      <c r="E112" s="3" t="s">
        <v>5</v>
      </c>
    </row>
    <row r="113" spans="1:5" x14ac:dyDescent="0.25">
      <c r="A113" s="4" t="s">
        <v>344</v>
      </c>
      <c r="B113" t="s">
        <v>345</v>
      </c>
      <c r="C113" s="3" t="s">
        <v>5</v>
      </c>
      <c r="D113" s="9" t="s">
        <v>6</v>
      </c>
      <c r="E113" s="3" t="s">
        <v>5</v>
      </c>
    </row>
    <row r="114" spans="1:5" x14ac:dyDescent="0.25">
      <c r="A114" s="4" t="s">
        <v>139</v>
      </c>
      <c r="B114" t="s">
        <v>346</v>
      </c>
      <c r="C114" s="3" t="s">
        <v>5</v>
      </c>
      <c r="D114" s="3" t="s">
        <v>6</v>
      </c>
      <c r="E114" s="3" t="s">
        <v>5</v>
      </c>
    </row>
    <row r="115" spans="1:5" x14ac:dyDescent="0.25">
      <c r="A115" s="4" t="s">
        <v>347</v>
      </c>
      <c r="B115" t="s">
        <v>348</v>
      </c>
      <c r="C115" s="3" t="s">
        <v>5</v>
      </c>
      <c r="D115" s="3" t="s">
        <v>5</v>
      </c>
      <c r="E115" s="3" t="s">
        <v>5</v>
      </c>
    </row>
    <row r="116" spans="1:5" x14ac:dyDescent="0.25">
      <c r="A116" s="4" t="s">
        <v>349</v>
      </c>
      <c r="B116" t="s">
        <v>350</v>
      </c>
      <c r="C116" s="3" t="s">
        <v>5</v>
      </c>
      <c r="D116" s="3" t="s">
        <v>5</v>
      </c>
      <c r="E116" s="3" t="s">
        <v>5</v>
      </c>
    </row>
    <row r="117" spans="1:5" x14ac:dyDescent="0.25">
      <c r="A117" s="4" t="s">
        <v>351</v>
      </c>
      <c r="B117" t="s">
        <v>352</v>
      </c>
      <c r="C117" s="3" t="s">
        <v>5</v>
      </c>
      <c r="D117" s="3" t="s">
        <v>6</v>
      </c>
      <c r="E117" s="3" t="s">
        <v>5</v>
      </c>
    </row>
    <row r="118" spans="1:5" x14ac:dyDescent="0.25">
      <c r="A118" s="4" t="s">
        <v>353</v>
      </c>
      <c r="B118" t="s">
        <v>354</v>
      </c>
      <c r="C118" s="3" t="s">
        <v>5</v>
      </c>
      <c r="D118" s="3" t="s">
        <v>6</v>
      </c>
      <c r="E118" s="3" t="s">
        <v>5</v>
      </c>
    </row>
    <row r="119" spans="1:5" x14ac:dyDescent="0.25">
      <c r="A119" s="4" t="s">
        <v>355</v>
      </c>
      <c r="B119" t="s">
        <v>356</v>
      </c>
      <c r="C119" s="3" t="s">
        <v>5</v>
      </c>
      <c r="D119" s="3" t="s">
        <v>6</v>
      </c>
      <c r="E119" s="3" t="s">
        <v>5</v>
      </c>
    </row>
    <row r="120" spans="1:5" x14ac:dyDescent="0.25">
      <c r="A120" s="4" t="s">
        <v>357</v>
      </c>
      <c r="B120" t="s">
        <v>358</v>
      </c>
      <c r="C120" s="3" t="s">
        <v>5</v>
      </c>
      <c r="D120" s="3" t="s">
        <v>6</v>
      </c>
      <c r="E120" s="3" t="s">
        <v>5</v>
      </c>
    </row>
    <row r="121" spans="1:5" x14ac:dyDescent="0.25">
      <c r="A121" s="4" t="s">
        <v>359</v>
      </c>
      <c r="B121" t="s">
        <v>360</v>
      </c>
      <c r="C121" s="3" t="s">
        <v>5</v>
      </c>
      <c r="D121" s="3" t="s">
        <v>5</v>
      </c>
      <c r="E121" s="3" t="s">
        <v>5</v>
      </c>
    </row>
    <row r="122" spans="1:5" x14ac:dyDescent="0.25">
      <c r="A122" s="4" t="s">
        <v>361</v>
      </c>
      <c r="B122" t="s">
        <v>362</v>
      </c>
      <c r="C122" s="3" t="s">
        <v>5</v>
      </c>
      <c r="D122" s="3" t="s">
        <v>6</v>
      </c>
      <c r="E122" s="3" t="s">
        <v>5</v>
      </c>
    </row>
    <row r="123" spans="1:5" x14ac:dyDescent="0.25">
      <c r="A123" s="4" t="s">
        <v>363</v>
      </c>
      <c r="B123" t="s">
        <v>364</v>
      </c>
      <c r="C123" s="3" t="s">
        <v>5</v>
      </c>
      <c r="D123" s="3" t="s">
        <v>5</v>
      </c>
      <c r="E123" s="3" t="s">
        <v>5</v>
      </c>
    </row>
    <row r="124" spans="1:5" x14ac:dyDescent="0.25">
      <c r="A124" s="4" t="s">
        <v>365</v>
      </c>
      <c r="B124" t="s">
        <v>366</v>
      </c>
      <c r="C124" s="3" t="s">
        <v>5</v>
      </c>
      <c r="D124" s="3" t="s">
        <v>6</v>
      </c>
      <c r="E124" s="3" t="s">
        <v>5</v>
      </c>
    </row>
    <row r="125" spans="1:5" x14ac:dyDescent="0.25">
      <c r="A125" s="4" t="s">
        <v>367</v>
      </c>
      <c r="B125" t="s">
        <v>368</v>
      </c>
      <c r="C125" s="3" t="s">
        <v>5</v>
      </c>
      <c r="D125" s="3" t="s">
        <v>6</v>
      </c>
      <c r="E125" s="3" t="s">
        <v>5</v>
      </c>
    </row>
    <row r="126" spans="1:5" x14ac:dyDescent="0.25">
      <c r="A126" s="4" t="s">
        <v>369</v>
      </c>
      <c r="B126" t="s">
        <v>370</v>
      </c>
      <c r="C126" s="3" t="s">
        <v>5</v>
      </c>
      <c r="D126" s="3" t="s">
        <v>5</v>
      </c>
      <c r="E126" s="3" t="s">
        <v>5</v>
      </c>
    </row>
    <row r="127" spans="1:5" x14ac:dyDescent="0.25">
      <c r="A127" s="4" t="s">
        <v>371</v>
      </c>
      <c r="B127" t="s">
        <v>372</v>
      </c>
      <c r="C127" s="3" t="s">
        <v>5</v>
      </c>
      <c r="D127" s="3" t="s">
        <v>5</v>
      </c>
      <c r="E127" s="3" t="s">
        <v>5</v>
      </c>
    </row>
    <row r="128" spans="1:5" x14ac:dyDescent="0.25">
      <c r="A128" s="4" t="s">
        <v>373</v>
      </c>
      <c r="B128" t="s">
        <v>374</v>
      </c>
      <c r="C128" s="3" t="s">
        <v>5</v>
      </c>
      <c r="D128" s="3" t="s">
        <v>5</v>
      </c>
      <c r="E128" s="3" t="s">
        <v>5</v>
      </c>
    </row>
    <row r="129" spans="1:5" x14ac:dyDescent="0.25">
      <c r="A129" s="4" t="s">
        <v>375</v>
      </c>
      <c r="B129" t="s">
        <v>376</v>
      </c>
      <c r="C129" s="3" t="s">
        <v>5</v>
      </c>
      <c r="D129" s="3" t="s">
        <v>5</v>
      </c>
      <c r="E129" s="3" t="s">
        <v>6</v>
      </c>
    </row>
    <row r="130" spans="1:5" x14ac:dyDescent="0.25">
      <c r="A130" s="4" t="s">
        <v>377</v>
      </c>
      <c r="B130" t="s">
        <v>378</v>
      </c>
      <c r="C130" s="3" t="s">
        <v>5</v>
      </c>
      <c r="D130" s="3" t="s">
        <v>6</v>
      </c>
      <c r="E130" s="3" t="s">
        <v>5</v>
      </c>
    </row>
    <row r="131" spans="1:5" x14ac:dyDescent="0.25">
      <c r="A131" s="4" t="s">
        <v>379</v>
      </c>
      <c r="B131" t="s">
        <v>380</v>
      </c>
      <c r="C131" s="3" t="s">
        <v>5</v>
      </c>
      <c r="D131" s="3" t="s">
        <v>5</v>
      </c>
      <c r="E131" s="3" t="s">
        <v>5</v>
      </c>
    </row>
    <row r="132" spans="1:5" x14ac:dyDescent="0.25">
      <c r="A132" s="4" t="s">
        <v>381</v>
      </c>
      <c r="B132" t="s">
        <v>382</v>
      </c>
      <c r="C132" s="3" t="s">
        <v>5</v>
      </c>
      <c r="D132" s="3" t="s">
        <v>5</v>
      </c>
      <c r="E132" s="3" t="s">
        <v>5</v>
      </c>
    </row>
    <row r="133" spans="1:5" x14ac:dyDescent="0.25">
      <c r="A133" s="4" t="s">
        <v>383</v>
      </c>
      <c r="B133" t="s">
        <v>384</v>
      </c>
      <c r="C133" s="3" t="s">
        <v>5</v>
      </c>
      <c r="D133" s="3" t="s">
        <v>6</v>
      </c>
      <c r="E133" s="3" t="s">
        <v>5</v>
      </c>
    </row>
    <row r="134" spans="1:5" x14ac:dyDescent="0.25">
      <c r="A134" s="4" t="s">
        <v>385</v>
      </c>
      <c r="B134" t="s">
        <v>386</v>
      </c>
      <c r="C134" s="3" t="s">
        <v>5</v>
      </c>
      <c r="D134" s="3" t="s">
        <v>5</v>
      </c>
      <c r="E134" s="3" t="s">
        <v>5</v>
      </c>
    </row>
    <row r="135" spans="1:5" x14ac:dyDescent="0.25">
      <c r="A135" s="4" t="s">
        <v>387</v>
      </c>
      <c r="B135" t="s">
        <v>388</v>
      </c>
      <c r="C135" s="3" t="s">
        <v>5</v>
      </c>
      <c r="D135" s="3" t="s">
        <v>6</v>
      </c>
      <c r="E135" s="3" t="s">
        <v>5</v>
      </c>
    </row>
    <row r="136" spans="1:5" x14ac:dyDescent="0.25">
      <c r="A136" s="4" t="s">
        <v>389</v>
      </c>
      <c r="B136" t="s">
        <v>390</v>
      </c>
      <c r="C136" s="3" t="s">
        <v>5</v>
      </c>
      <c r="D136" s="3" t="s">
        <v>6</v>
      </c>
      <c r="E136" s="3" t="s">
        <v>5</v>
      </c>
    </row>
    <row r="137" spans="1:5" x14ac:dyDescent="0.25">
      <c r="A137" s="4" t="s">
        <v>391</v>
      </c>
      <c r="B137" t="s">
        <v>392</v>
      </c>
      <c r="C137" s="3" t="s">
        <v>5</v>
      </c>
      <c r="D137" s="3" t="s">
        <v>6</v>
      </c>
      <c r="E137" s="3" t="s">
        <v>5</v>
      </c>
    </row>
    <row r="138" spans="1:5" x14ac:dyDescent="0.25">
      <c r="A138" s="4" t="s">
        <v>393</v>
      </c>
      <c r="B138" t="s">
        <v>394</v>
      </c>
      <c r="C138" s="3" t="s">
        <v>5</v>
      </c>
      <c r="D138" s="3" t="s">
        <v>6</v>
      </c>
      <c r="E138" s="3" t="s">
        <v>6</v>
      </c>
    </row>
    <row r="139" spans="1:5" x14ac:dyDescent="0.25">
      <c r="A139" s="4" t="s">
        <v>395</v>
      </c>
      <c r="B139" t="s">
        <v>396</v>
      </c>
      <c r="C139" s="3" t="s">
        <v>5</v>
      </c>
      <c r="D139" s="3" t="s">
        <v>6</v>
      </c>
      <c r="E139" s="3" t="s">
        <v>5</v>
      </c>
    </row>
    <row r="140" spans="1:5" x14ac:dyDescent="0.25">
      <c r="A140" s="4" t="s">
        <v>397</v>
      </c>
      <c r="B140" t="s">
        <v>398</v>
      </c>
      <c r="C140" s="3" t="s">
        <v>5</v>
      </c>
      <c r="D140" s="3" t="s">
        <v>6</v>
      </c>
      <c r="E140" s="3" t="s">
        <v>5</v>
      </c>
    </row>
    <row r="141" spans="1:5" x14ac:dyDescent="0.25">
      <c r="A141" s="4" t="s">
        <v>399</v>
      </c>
      <c r="B141" t="s">
        <v>400</v>
      </c>
      <c r="C141" s="3" t="s">
        <v>5</v>
      </c>
      <c r="D141" s="3" t="s">
        <v>5</v>
      </c>
      <c r="E141" s="3" t="s">
        <v>5</v>
      </c>
    </row>
    <row r="142" spans="1:5" x14ac:dyDescent="0.25">
      <c r="A142" s="4" t="s">
        <v>401</v>
      </c>
      <c r="B142" t="s">
        <v>402</v>
      </c>
      <c r="C142" s="3" t="s">
        <v>5</v>
      </c>
      <c r="D142" s="3" t="s">
        <v>6</v>
      </c>
      <c r="E142" s="3" t="s">
        <v>5</v>
      </c>
    </row>
    <row r="143" spans="1:5" x14ac:dyDescent="0.25">
      <c r="A143" s="4" t="s">
        <v>403</v>
      </c>
      <c r="B143" t="s">
        <v>404</v>
      </c>
      <c r="C143" s="3" t="s">
        <v>5</v>
      </c>
      <c r="D143" s="3" t="s">
        <v>5</v>
      </c>
      <c r="E143" s="3" t="s">
        <v>5</v>
      </c>
    </row>
    <row r="144" spans="1:5" x14ac:dyDescent="0.25">
      <c r="A144" s="4" t="s">
        <v>23</v>
      </c>
      <c r="B144" t="s">
        <v>24</v>
      </c>
      <c r="C144" s="3" t="s">
        <v>5</v>
      </c>
      <c r="D144" s="3" t="s">
        <v>5</v>
      </c>
      <c r="E144" s="3" t="s">
        <v>5</v>
      </c>
    </row>
    <row r="145" spans="1:5" x14ac:dyDescent="0.25">
      <c r="A145" s="4" t="s">
        <v>405</v>
      </c>
      <c r="B145" t="s">
        <v>406</v>
      </c>
      <c r="C145" s="3" t="s">
        <v>5</v>
      </c>
      <c r="D145" s="3" t="s">
        <v>6</v>
      </c>
      <c r="E145" s="3" t="s">
        <v>5</v>
      </c>
    </row>
    <row r="146" spans="1:5" x14ac:dyDescent="0.25">
      <c r="A146" s="4" t="s">
        <v>407</v>
      </c>
      <c r="B146" t="s">
        <v>408</v>
      </c>
      <c r="C146" s="3" t="s">
        <v>5</v>
      </c>
      <c r="D146" s="3" t="s">
        <v>6</v>
      </c>
      <c r="E146" s="3" t="s">
        <v>6</v>
      </c>
    </row>
    <row r="147" spans="1:5" x14ac:dyDescent="0.25">
      <c r="A147" s="4" t="s">
        <v>409</v>
      </c>
      <c r="B147" t="s">
        <v>410</v>
      </c>
      <c r="C147" s="3" t="s">
        <v>5</v>
      </c>
      <c r="D147" s="3" t="s">
        <v>6</v>
      </c>
      <c r="E147" s="3" t="s">
        <v>5</v>
      </c>
    </row>
    <row r="148" spans="1:5" x14ac:dyDescent="0.25">
      <c r="A148" s="4" t="s">
        <v>411</v>
      </c>
      <c r="B148" t="s">
        <v>412</v>
      </c>
      <c r="C148" s="3" t="s">
        <v>5</v>
      </c>
      <c r="D148" s="3" t="s">
        <v>5</v>
      </c>
      <c r="E148" s="3" t="s">
        <v>5</v>
      </c>
    </row>
    <row r="149" spans="1:5" x14ac:dyDescent="0.25">
      <c r="A149" s="4" t="s">
        <v>413</v>
      </c>
      <c r="B149" t="s">
        <v>414</v>
      </c>
      <c r="C149" s="3" t="s">
        <v>5</v>
      </c>
      <c r="D149" s="3" t="s">
        <v>6</v>
      </c>
      <c r="E149" s="3" t="s">
        <v>5</v>
      </c>
    </row>
    <row r="150" spans="1:5" x14ac:dyDescent="0.25">
      <c r="A150" s="4" t="s">
        <v>415</v>
      </c>
      <c r="B150" t="s">
        <v>416</v>
      </c>
      <c r="C150" s="3" t="s">
        <v>5</v>
      </c>
      <c r="D150" s="3" t="s">
        <v>6</v>
      </c>
      <c r="E150" s="3" t="s">
        <v>5</v>
      </c>
    </row>
    <row r="151" spans="1:5" x14ac:dyDescent="0.25">
      <c r="A151" s="4" t="s">
        <v>417</v>
      </c>
      <c r="B151" t="s">
        <v>418</v>
      </c>
      <c r="C151" s="3" t="s">
        <v>5</v>
      </c>
      <c r="D151" s="3" t="s">
        <v>6</v>
      </c>
      <c r="E151" s="3" t="s">
        <v>5</v>
      </c>
    </row>
    <row r="152" spans="1:5" x14ac:dyDescent="0.25">
      <c r="A152" s="4" t="s">
        <v>419</v>
      </c>
      <c r="B152" t="s">
        <v>420</v>
      </c>
      <c r="C152" s="3" t="s">
        <v>5</v>
      </c>
      <c r="D152" s="3" t="s">
        <v>6</v>
      </c>
      <c r="E152" s="3" t="s">
        <v>5</v>
      </c>
    </row>
    <row r="153" spans="1:5" x14ac:dyDescent="0.25">
      <c r="A153" s="4" t="s">
        <v>421</v>
      </c>
      <c r="B153" t="s">
        <v>422</v>
      </c>
      <c r="C153" s="3" t="s">
        <v>5</v>
      </c>
      <c r="D153" s="3" t="s">
        <v>6</v>
      </c>
      <c r="E153" s="3" t="s">
        <v>5</v>
      </c>
    </row>
    <row r="154" spans="1:5" x14ac:dyDescent="0.25">
      <c r="A154" s="4" t="s">
        <v>423</v>
      </c>
      <c r="B154" t="s">
        <v>424</v>
      </c>
      <c r="C154" s="3" t="s">
        <v>5</v>
      </c>
      <c r="D154" s="3" t="s">
        <v>5</v>
      </c>
      <c r="E154" s="3" t="s">
        <v>5</v>
      </c>
    </row>
    <row r="155" spans="1:5" x14ac:dyDescent="0.25">
      <c r="A155" s="4" t="s">
        <v>425</v>
      </c>
      <c r="B155" t="s">
        <v>426</v>
      </c>
      <c r="C155" s="3" t="s">
        <v>5</v>
      </c>
      <c r="D155" s="3" t="s">
        <v>6</v>
      </c>
      <c r="E155" s="3" t="s">
        <v>6</v>
      </c>
    </row>
    <row r="156" spans="1:5" x14ac:dyDescent="0.25">
      <c r="A156" s="4" t="s">
        <v>427</v>
      </c>
      <c r="B156" t="s">
        <v>428</v>
      </c>
      <c r="C156" s="3" t="s">
        <v>5</v>
      </c>
      <c r="D156" s="3" t="s">
        <v>5</v>
      </c>
      <c r="E156" s="3" t="s">
        <v>6</v>
      </c>
    </row>
    <row r="157" spans="1:5" x14ac:dyDescent="0.25">
      <c r="A157" s="4" t="s">
        <v>429</v>
      </c>
      <c r="B157" t="s">
        <v>430</v>
      </c>
      <c r="C157" s="3" t="s">
        <v>5</v>
      </c>
      <c r="D157" s="3" t="s">
        <v>6</v>
      </c>
      <c r="E157" s="3" t="s">
        <v>5</v>
      </c>
    </row>
    <row r="158" spans="1:5" x14ac:dyDescent="0.25">
      <c r="A158" s="4" t="s">
        <v>431</v>
      </c>
      <c r="B158" t="s">
        <v>432</v>
      </c>
      <c r="C158" s="3" t="s">
        <v>5</v>
      </c>
      <c r="D158" s="3" t="s">
        <v>6</v>
      </c>
      <c r="E158" s="3" t="s">
        <v>5</v>
      </c>
    </row>
    <row r="159" spans="1:5" x14ac:dyDescent="0.25">
      <c r="A159" s="4" t="s">
        <v>433</v>
      </c>
      <c r="B159" t="s">
        <v>434</v>
      </c>
      <c r="C159" s="3" t="s">
        <v>5</v>
      </c>
      <c r="D159" s="3" t="s">
        <v>6</v>
      </c>
      <c r="E159" s="3" t="s">
        <v>5</v>
      </c>
    </row>
    <row r="160" spans="1:5" x14ac:dyDescent="0.25">
      <c r="A160" s="4" t="s">
        <v>435</v>
      </c>
      <c r="B160" t="s">
        <v>436</v>
      </c>
      <c r="C160" s="3" t="s">
        <v>5</v>
      </c>
      <c r="D160" s="3" t="s">
        <v>6</v>
      </c>
      <c r="E160" s="3" t="s">
        <v>5</v>
      </c>
    </row>
    <row r="161" spans="1:5" x14ac:dyDescent="0.25">
      <c r="A161" s="4" t="s">
        <v>437</v>
      </c>
      <c r="B161" t="s">
        <v>438</v>
      </c>
      <c r="C161" s="3" t="s">
        <v>5</v>
      </c>
      <c r="D161" s="3" t="s">
        <v>6</v>
      </c>
      <c r="E161" s="3" t="s">
        <v>6</v>
      </c>
    </row>
    <row r="162" spans="1:5" x14ac:dyDescent="0.25">
      <c r="A162" s="4" t="s">
        <v>439</v>
      </c>
      <c r="B162" t="s">
        <v>440</v>
      </c>
      <c r="C162" s="3" t="s">
        <v>5</v>
      </c>
      <c r="D162" s="3" t="s">
        <v>6</v>
      </c>
      <c r="E162" s="3" t="s">
        <v>6</v>
      </c>
    </row>
    <row r="163" spans="1:5" x14ac:dyDescent="0.25">
      <c r="A163" s="4" t="s">
        <v>441</v>
      </c>
      <c r="B163" t="s">
        <v>442</v>
      </c>
      <c r="C163" s="3" t="s">
        <v>5</v>
      </c>
      <c r="D163" s="3" t="s">
        <v>6</v>
      </c>
      <c r="E163" s="3" t="s">
        <v>6</v>
      </c>
    </row>
    <row r="164" spans="1:5" x14ac:dyDescent="0.25">
      <c r="A164" s="4" t="s">
        <v>443</v>
      </c>
      <c r="B164" t="s">
        <v>444</v>
      </c>
      <c r="C164" s="3" t="s">
        <v>5</v>
      </c>
      <c r="D164" s="3" t="s">
        <v>6</v>
      </c>
      <c r="E164" s="3" t="s">
        <v>6</v>
      </c>
    </row>
    <row r="165" spans="1:5" x14ac:dyDescent="0.25">
      <c r="A165" s="4" t="s">
        <v>445</v>
      </c>
      <c r="B165" t="s">
        <v>446</v>
      </c>
      <c r="C165" s="3" t="s">
        <v>5</v>
      </c>
      <c r="D165" s="3" t="s">
        <v>6</v>
      </c>
      <c r="E165" s="3" t="s">
        <v>6</v>
      </c>
    </row>
    <row r="166" spans="1:5" x14ac:dyDescent="0.25">
      <c r="A166" s="4" t="s">
        <v>447</v>
      </c>
      <c r="B166" t="s">
        <v>448</v>
      </c>
      <c r="C166" s="3" t="s">
        <v>5</v>
      </c>
      <c r="D166" s="3" t="s">
        <v>6</v>
      </c>
      <c r="E166" s="3" t="s">
        <v>6</v>
      </c>
    </row>
    <row r="167" spans="1:5" x14ac:dyDescent="0.25">
      <c r="A167" s="4" t="s">
        <v>449</v>
      </c>
      <c r="B167" t="s">
        <v>450</v>
      </c>
      <c r="C167" s="3" t="s">
        <v>5</v>
      </c>
      <c r="D167" s="3" t="s">
        <v>6</v>
      </c>
      <c r="E167" s="3" t="s">
        <v>6</v>
      </c>
    </row>
    <row r="168" spans="1:5" x14ac:dyDescent="0.25">
      <c r="A168" s="4" t="s">
        <v>451</v>
      </c>
      <c r="B168" t="s">
        <v>452</v>
      </c>
      <c r="C168" s="3" t="s">
        <v>5</v>
      </c>
      <c r="D168" s="3" t="s">
        <v>6</v>
      </c>
      <c r="E168" s="3" t="s">
        <v>6</v>
      </c>
    </row>
    <row r="169" spans="1:5" x14ac:dyDescent="0.25">
      <c r="A169" s="4" t="s">
        <v>453</v>
      </c>
      <c r="B169" t="s">
        <v>454</v>
      </c>
      <c r="C169" s="3" t="s">
        <v>5</v>
      </c>
      <c r="D169" s="3" t="s">
        <v>5</v>
      </c>
      <c r="E169" s="3" t="s">
        <v>5</v>
      </c>
    </row>
    <row r="170" spans="1:5" x14ac:dyDescent="0.25">
      <c r="A170" s="4" t="s">
        <v>455</v>
      </c>
      <c r="B170" t="s">
        <v>456</v>
      </c>
      <c r="C170" s="3" t="s">
        <v>5</v>
      </c>
      <c r="D170" s="3" t="s">
        <v>6</v>
      </c>
      <c r="E170" s="3" t="s">
        <v>6</v>
      </c>
    </row>
    <row r="171" spans="1:5" x14ac:dyDescent="0.25">
      <c r="A171" s="4" t="s">
        <v>457</v>
      </c>
      <c r="B171" t="s">
        <v>458</v>
      </c>
      <c r="C171" s="3" t="s">
        <v>5</v>
      </c>
      <c r="D171" s="3" t="s">
        <v>6</v>
      </c>
      <c r="E171" s="3" t="s">
        <v>6</v>
      </c>
    </row>
    <row r="172" spans="1:5" x14ac:dyDescent="0.25">
      <c r="A172" s="4" t="s">
        <v>459</v>
      </c>
      <c r="B172" t="s">
        <v>460</v>
      </c>
      <c r="C172" s="3" t="s">
        <v>5</v>
      </c>
      <c r="D172" s="3" t="s">
        <v>6</v>
      </c>
      <c r="E172" s="3" t="s">
        <v>5</v>
      </c>
    </row>
    <row r="173" spans="1:5" x14ac:dyDescent="0.25">
      <c r="A173" s="4" t="s">
        <v>461</v>
      </c>
      <c r="B173" t="s">
        <v>462</v>
      </c>
      <c r="C173" s="3" t="s">
        <v>5</v>
      </c>
      <c r="D173" s="3" t="s">
        <v>6</v>
      </c>
      <c r="E173" s="3" t="s">
        <v>6</v>
      </c>
    </row>
    <row r="174" spans="1:5" x14ac:dyDescent="0.25">
      <c r="A174" s="4" t="s">
        <v>463</v>
      </c>
      <c r="B174" t="s">
        <v>464</v>
      </c>
      <c r="C174" s="3" t="s">
        <v>5</v>
      </c>
      <c r="D174" s="3" t="s">
        <v>6</v>
      </c>
      <c r="E174" s="3" t="s">
        <v>6</v>
      </c>
    </row>
    <row r="175" spans="1:5" x14ac:dyDescent="0.25">
      <c r="A175" s="4" t="s">
        <v>465</v>
      </c>
      <c r="B175" t="s">
        <v>466</v>
      </c>
      <c r="C175" s="3" t="s">
        <v>5</v>
      </c>
      <c r="D175" s="3" t="s">
        <v>6</v>
      </c>
      <c r="E175" s="3" t="s">
        <v>6</v>
      </c>
    </row>
    <row r="176" spans="1:5" x14ac:dyDescent="0.25">
      <c r="A176" s="4" t="s">
        <v>467</v>
      </c>
      <c r="B176" t="s">
        <v>468</v>
      </c>
      <c r="C176" s="3" t="s">
        <v>5</v>
      </c>
      <c r="D176" s="3" t="s">
        <v>6</v>
      </c>
      <c r="E176" s="3" t="s">
        <v>6</v>
      </c>
    </row>
    <row r="177" spans="1:5" x14ac:dyDescent="0.25">
      <c r="A177" s="4" t="s">
        <v>469</v>
      </c>
      <c r="B177" t="s">
        <v>470</v>
      </c>
      <c r="C177" s="3" t="s">
        <v>5</v>
      </c>
      <c r="D177" s="3" t="s">
        <v>5</v>
      </c>
      <c r="E177" s="3" t="s">
        <v>5</v>
      </c>
    </row>
    <row r="178" spans="1:5" x14ac:dyDescent="0.25">
      <c r="A178" s="4" t="s">
        <v>471</v>
      </c>
      <c r="B178" t="s">
        <v>472</v>
      </c>
      <c r="C178" s="3" t="s">
        <v>5</v>
      </c>
      <c r="D178" s="3" t="s">
        <v>5</v>
      </c>
      <c r="E178" s="3" t="s">
        <v>5</v>
      </c>
    </row>
    <row r="179" spans="1:5" x14ac:dyDescent="0.25">
      <c r="A179" s="4" t="s">
        <v>473</v>
      </c>
      <c r="B179" t="s">
        <v>474</v>
      </c>
      <c r="C179" s="3" t="s">
        <v>5</v>
      </c>
      <c r="D179" s="3" t="s">
        <v>6</v>
      </c>
      <c r="E179" s="3" t="s">
        <v>5</v>
      </c>
    </row>
    <row r="180" spans="1:5" x14ac:dyDescent="0.25">
      <c r="A180" s="4" t="s">
        <v>475</v>
      </c>
      <c r="B180" t="s">
        <v>476</v>
      </c>
      <c r="C180" s="3" t="s">
        <v>5</v>
      </c>
      <c r="D180" s="3" t="s">
        <v>6</v>
      </c>
      <c r="E180" s="3" t="s">
        <v>5</v>
      </c>
    </row>
    <row r="181" spans="1:5" x14ac:dyDescent="0.25">
      <c r="A181" s="4" t="s">
        <v>477</v>
      </c>
      <c r="B181" t="s">
        <v>478</v>
      </c>
      <c r="C181" s="3" t="s">
        <v>5</v>
      </c>
      <c r="D181" s="3" t="s">
        <v>6</v>
      </c>
      <c r="E181" s="3" t="s">
        <v>5</v>
      </c>
    </row>
    <row r="182" spans="1:5" x14ac:dyDescent="0.25">
      <c r="A182" s="4" t="s">
        <v>479</v>
      </c>
      <c r="B182" t="s">
        <v>480</v>
      </c>
      <c r="C182" s="3" t="s">
        <v>5</v>
      </c>
      <c r="D182" s="3" t="s">
        <v>5</v>
      </c>
      <c r="E182" s="3" t="s">
        <v>5</v>
      </c>
    </row>
    <row r="183" spans="1:5" x14ac:dyDescent="0.25">
      <c r="A183" s="4" t="s">
        <v>481</v>
      </c>
      <c r="B183" t="s">
        <v>482</v>
      </c>
      <c r="C183" s="3" t="s">
        <v>5</v>
      </c>
      <c r="D183" s="3" t="s">
        <v>5</v>
      </c>
      <c r="E183" s="3" t="s">
        <v>5</v>
      </c>
    </row>
    <row r="184" spans="1:5" x14ac:dyDescent="0.25">
      <c r="A184" s="4" t="s">
        <v>483</v>
      </c>
      <c r="B184" t="s">
        <v>484</v>
      </c>
      <c r="C184" s="3" t="s">
        <v>5</v>
      </c>
      <c r="D184" s="3" t="s">
        <v>5</v>
      </c>
      <c r="E184" s="3" t="s">
        <v>5</v>
      </c>
    </row>
    <row r="185" spans="1:5" x14ac:dyDescent="0.25">
      <c r="A185" s="4" t="s">
        <v>485</v>
      </c>
      <c r="B185" t="s">
        <v>486</v>
      </c>
      <c r="C185" s="3" t="s">
        <v>5</v>
      </c>
      <c r="D185" s="3" t="s">
        <v>5</v>
      </c>
      <c r="E185" s="3" t="s">
        <v>6</v>
      </c>
    </row>
    <row r="186" spans="1:5" x14ac:dyDescent="0.25">
      <c r="A186" s="4" t="s">
        <v>487</v>
      </c>
      <c r="B186" t="s">
        <v>488</v>
      </c>
      <c r="C186" s="3" t="s">
        <v>5</v>
      </c>
      <c r="D186" s="3" t="s">
        <v>6</v>
      </c>
      <c r="E186" s="3" t="s">
        <v>6</v>
      </c>
    </row>
    <row r="187" spans="1:5" x14ac:dyDescent="0.25">
      <c r="A187" s="4" t="s">
        <v>489</v>
      </c>
      <c r="B187" t="s">
        <v>490</v>
      </c>
      <c r="C187" s="3" t="s">
        <v>5</v>
      </c>
      <c r="D187" s="3" t="s">
        <v>6</v>
      </c>
      <c r="E187" s="3" t="s">
        <v>5</v>
      </c>
    </row>
    <row r="188" spans="1:5" x14ac:dyDescent="0.25">
      <c r="A188" s="4" t="s">
        <v>491</v>
      </c>
      <c r="B188" t="s">
        <v>492</v>
      </c>
      <c r="C188" s="3" t="s">
        <v>5</v>
      </c>
      <c r="D188" s="3" t="s">
        <v>6</v>
      </c>
      <c r="E188" s="3" t="s">
        <v>5</v>
      </c>
    </row>
    <row r="189" spans="1:5" x14ac:dyDescent="0.25">
      <c r="A189" s="4" t="s">
        <v>493</v>
      </c>
      <c r="B189" t="s">
        <v>494</v>
      </c>
      <c r="C189" s="3" t="s">
        <v>5</v>
      </c>
      <c r="D189" s="3" t="s">
        <v>5</v>
      </c>
      <c r="E189" s="3" t="s">
        <v>5</v>
      </c>
    </row>
    <row r="190" spans="1:5" x14ac:dyDescent="0.25">
      <c r="A190" s="4" t="s">
        <v>495</v>
      </c>
      <c r="B190" t="s">
        <v>496</v>
      </c>
      <c r="C190" s="3" t="s">
        <v>5</v>
      </c>
      <c r="D190" s="3" t="s">
        <v>6</v>
      </c>
      <c r="E190" s="3" t="s">
        <v>5</v>
      </c>
    </row>
    <row r="191" spans="1:5" x14ac:dyDescent="0.25">
      <c r="A191" s="4" t="s">
        <v>497</v>
      </c>
      <c r="B191" t="s">
        <v>498</v>
      </c>
      <c r="C191" s="3" t="s">
        <v>5</v>
      </c>
      <c r="D191" s="3" t="s">
        <v>6</v>
      </c>
      <c r="E191" s="3" t="s">
        <v>5</v>
      </c>
    </row>
    <row r="192" spans="1:5" x14ac:dyDescent="0.25">
      <c r="A192" s="4" t="s">
        <v>499</v>
      </c>
      <c r="B192" t="s">
        <v>500</v>
      </c>
      <c r="C192" s="3" t="s">
        <v>5</v>
      </c>
      <c r="D192" s="3" t="s">
        <v>6</v>
      </c>
      <c r="E192" s="3" t="s">
        <v>6</v>
      </c>
    </row>
    <row r="193" spans="1:5" x14ac:dyDescent="0.25">
      <c r="A193" s="4" t="s">
        <v>501</v>
      </c>
      <c r="B193" t="s">
        <v>502</v>
      </c>
      <c r="C193" s="3" t="s">
        <v>5</v>
      </c>
      <c r="D193" s="3" t="s">
        <v>6</v>
      </c>
      <c r="E193" s="3" t="s">
        <v>6</v>
      </c>
    </row>
    <row r="194" spans="1:5" x14ac:dyDescent="0.25">
      <c r="A194" s="4" t="s">
        <v>503</v>
      </c>
      <c r="B194" t="s">
        <v>504</v>
      </c>
      <c r="C194" s="3" t="s">
        <v>5</v>
      </c>
      <c r="D194" s="3" t="s">
        <v>6</v>
      </c>
      <c r="E194" s="3" t="s">
        <v>6</v>
      </c>
    </row>
    <row r="195" spans="1:5" x14ac:dyDescent="0.25">
      <c r="A195" s="4" t="s">
        <v>505</v>
      </c>
      <c r="B195" t="s">
        <v>506</v>
      </c>
      <c r="C195" s="3" t="s">
        <v>5</v>
      </c>
      <c r="D195" s="3" t="s">
        <v>6</v>
      </c>
      <c r="E195" s="3" t="s">
        <v>5</v>
      </c>
    </row>
    <row r="196" spans="1:5" x14ac:dyDescent="0.25">
      <c r="A196" s="4" t="s">
        <v>507</v>
      </c>
      <c r="B196" t="s">
        <v>508</v>
      </c>
      <c r="C196" s="3" t="s">
        <v>5</v>
      </c>
      <c r="D196" s="3" t="s">
        <v>6</v>
      </c>
      <c r="E196" s="3" t="s">
        <v>6</v>
      </c>
    </row>
    <row r="197" spans="1:5" x14ac:dyDescent="0.25">
      <c r="A197" s="4" t="s">
        <v>509</v>
      </c>
      <c r="B197" t="s">
        <v>510</v>
      </c>
      <c r="C197" s="3" t="s">
        <v>5</v>
      </c>
      <c r="D197" s="3" t="s">
        <v>6</v>
      </c>
      <c r="E197" s="3" t="s">
        <v>5</v>
      </c>
    </row>
    <row r="198" spans="1:5" x14ac:dyDescent="0.25">
      <c r="A198" s="4" t="s">
        <v>511</v>
      </c>
      <c r="B198" t="s">
        <v>512</v>
      </c>
      <c r="C198" s="3" t="s">
        <v>5</v>
      </c>
      <c r="D198" s="3" t="s">
        <v>6</v>
      </c>
      <c r="E198" s="3" t="s">
        <v>5</v>
      </c>
    </row>
    <row r="199" spans="1:5" x14ac:dyDescent="0.25">
      <c r="A199" s="4" t="s">
        <v>513</v>
      </c>
      <c r="B199" t="s">
        <v>514</v>
      </c>
      <c r="C199" s="3" t="s">
        <v>5</v>
      </c>
      <c r="D199" s="3" t="s">
        <v>6</v>
      </c>
      <c r="E199" s="3" t="s">
        <v>5</v>
      </c>
    </row>
    <row r="200" spans="1:5" x14ac:dyDescent="0.25">
      <c r="A200" s="4" t="s">
        <v>515</v>
      </c>
      <c r="B200" t="s">
        <v>516</v>
      </c>
      <c r="C200" s="3" t="s">
        <v>5</v>
      </c>
      <c r="D200" s="3" t="s">
        <v>6</v>
      </c>
      <c r="E200" s="3" t="s">
        <v>5</v>
      </c>
    </row>
    <row r="201" spans="1:5" x14ac:dyDescent="0.25">
      <c r="A201" s="4" t="s">
        <v>517</v>
      </c>
      <c r="B201" t="s">
        <v>518</v>
      </c>
      <c r="C201" s="3" t="s">
        <v>5</v>
      </c>
      <c r="D201" s="9" t="s">
        <v>6</v>
      </c>
      <c r="E201" s="3" t="s">
        <v>6</v>
      </c>
    </row>
    <row r="202" spans="1:5" x14ac:dyDescent="0.25">
      <c r="A202" s="4" t="s">
        <v>519</v>
      </c>
      <c r="B202" t="s">
        <v>520</v>
      </c>
      <c r="C202" s="3" t="s">
        <v>5</v>
      </c>
      <c r="D202" s="3" t="s">
        <v>6</v>
      </c>
      <c r="E202" s="3" t="s">
        <v>5</v>
      </c>
    </row>
    <row r="203" spans="1:5" x14ac:dyDescent="0.25">
      <c r="A203" s="4" t="s">
        <v>521</v>
      </c>
      <c r="B203" t="s">
        <v>522</v>
      </c>
      <c r="C203" s="3" t="s">
        <v>5</v>
      </c>
      <c r="D203" s="3" t="s">
        <v>6</v>
      </c>
      <c r="E203" s="3" t="s">
        <v>5</v>
      </c>
    </row>
    <row r="204" spans="1:5" x14ac:dyDescent="0.25">
      <c r="A204" s="4" t="s">
        <v>523</v>
      </c>
      <c r="B204" t="s">
        <v>524</v>
      </c>
      <c r="C204" s="3" t="s">
        <v>5</v>
      </c>
      <c r="D204" s="3" t="s">
        <v>6</v>
      </c>
      <c r="E204" s="3" t="s">
        <v>5</v>
      </c>
    </row>
    <row r="205" spans="1:5" x14ac:dyDescent="0.25">
      <c r="A205" s="4" t="s">
        <v>525</v>
      </c>
      <c r="B205" t="s">
        <v>526</v>
      </c>
      <c r="C205" s="3" t="s">
        <v>5</v>
      </c>
      <c r="D205" s="3" t="s">
        <v>6</v>
      </c>
      <c r="E205" s="3" t="s">
        <v>5</v>
      </c>
    </row>
    <row r="206" spans="1:5" x14ac:dyDescent="0.25">
      <c r="A206" s="4" t="s">
        <v>527</v>
      </c>
      <c r="B206" t="s">
        <v>528</v>
      </c>
      <c r="C206" s="3" t="s">
        <v>5</v>
      </c>
      <c r="D206" s="3" t="s">
        <v>6</v>
      </c>
      <c r="E206" s="3" t="s">
        <v>5</v>
      </c>
    </row>
    <row r="207" spans="1:5" x14ac:dyDescent="0.25">
      <c r="A207" s="4" t="s">
        <v>529</v>
      </c>
      <c r="B207" t="s">
        <v>530</v>
      </c>
      <c r="C207" s="3" t="s">
        <v>5</v>
      </c>
      <c r="D207" s="3" t="s">
        <v>5</v>
      </c>
      <c r="E207" s="3" t="s">
        <v>5</v>
      </c>
    </row>
    <row r="208" spans="1:5" x14ac:dyDescent="0.25">
      <c r="A208" s="4" t="s">
        <v>531</v>
      </c>
      <c r="B208" t="s">
        <v>532</v>
      </c>
      <c r="C208" s="3" t="s">
        <v>5</v>
      </c>
      <c r="D208" s="3" t="s">
        <v>6</v>
      </c>
      <c r="E208" s="3" t="s">
        <v>5</v>
      </c>
    </row>
    <row r="209" spans="1:5" x14ac:dyDescent="0.25">
      <c r="A209" s="4" t="s">
        <v>533</v>
      </c>
      <c r="B209" t="s">
        <v>534</v>
      </c>
      <c r="C209" s="3" t="s">
        <v>5</v>
      </c>
      <c r="D209" s="3" t="s">
        <v>6</v>
      </c>
      <c r="E209" s="3" t="s">
        <v>5</v>
      </c>
    </row>
    <row r="210" spans="1:5" x14ac:dyDescent="0.25">
      <c r="A210" s="4" t="s">
        <v>535</v>
      </c>
      <c r="B210" t="s">
        <v>536</v>
      </c>
      <c r="C210" s="3" t="s">
        <v>5</v>
      </c>
      <c r="D210" s="3" t="s">
        <v>6</v>
      </c>
      <c r="E210" s="3" t="s">
        <v>5</v>
      </c>
    </row>
    <row r="211" spans="1:5" x14ac:dyDescent="0.25">
      <c r="A211" s="4" t="s">
        <v>107</v>
      </c>
      <c r="B211" t="s">
        <v>537</v>
      </c>
      <c r="C211" s="3" t="s">
        <v>5</v>
      </c>
      <c r="D211" s="3" t="s">
        <v>6</v>
      </c>
      <c r="E211" s="3" t="s">
        <v>5</v>
      </c>
    </row>
    <row r="212" spans="1:5" x14ac:dyDescent="0.25">
      <c r="A212" s="4" t="s">
        <v>538</v>
      </c>
      <c r="B212" t="s">
        <v>539</v>
      </c>
      <c r="C212" s="3" t="s">
        <v>5</v>
      </c>
      <c r="D212" s="3" t="s">
        <v>6</v>
      </c>
      <c r="E212" s="3" t="s">
        <v>5</v>
      </c>
    </row>
    <row r="213" spans="1:5" x14ac:dyDescent="0.25">
      <c r="A213" s="4" t="s">
        <v>540</v>
      </c>
      <c r="B213" t="s">
        <v>541</v>
      </c>
      <c r="C213" s="3" t="s">
        <v>5</v>
      </c>
      <c r="D213" s="3" t="s">
        <v>6</v>
      </c>
      <c r="E213" s="3" t="s">
        <v>5</v>
      </c>
    </row>
    <row r="214" spans="1:5" x14ac:dyDescent="0.25">
      <c r="A214" s="4" t="s">
        <v>116</v>
      </c>
      <c r="B214" t="s">
        <v>542</v>
      </c>
      <c r="C214" s="3" t="s">
        <v>5</v>
      </c>
      <c r="D214" s="3" t="s">
        <v>6</v>
      </c>
      <c r="E214" s="3" t="s">
        <v>5</v>
      </c>
    </row>
    <row r="215" spans="1:5" x14ac:dyDescent="0.25">
      <c r="A215" s="4" t="s">
        <v>543</v>
      </c>
      <c r="B215" t="s">
        <v>544</v>
      </c>
      <c r="C215" s="3" t="s">
        <v>5</v>
      </c>
      <c r="D215" s="3" t="s">
        <v>6</v>
      </c>
      <c r="E215" s="3" t="s">
        <v>5</v>
      </c>
    </row>
    <row r="216" spans="1:5" x14ac:dyDescent="0.25">
      <c r="A216" s="4" t="s">
        <v>545</v>
      </c>
      <c r="B216" t="s">
        <v>546</v>
      </c>
      <c r="C216" s="3" t="s">
        <v>5</v>
      </c>
      <c r="D216" s="3" t="s">
        <v>6</v>
      </c>
      <c r="E216" s="3" t="s">
        <v>5</v>
      </c>
    </row>
    <row r="217" spans="1:5" x14ac:dyDescent="0.25">
      <c r="A217" s="4" t="s">
        <v>547</v>
      </c>
      <c r="B217" t="s">
        <v>548</v>
      </c>
      <c r="C217" s="3" t="s">
        <v>5</v>
      </c>
      <c r="D217" s="3" t="s">
        <v>6</v>
      </c>
      <c r="E217" s="3" t="s">
        <v>5</v>
      </c>
    </row>
    <row r="218" spans="1:5" x14ac:dyDescent="0.25">
      <c r="A218" s="4" t="s">
        <v>549</v>
      </c>
      <c r="B218" t="s">
        <v>550</v>
      </c>
      <c r="C218" s="3" t="s">
        <v>5</v>
      </c>
      <c r="D218" s="3" t="s">
        <v>6</v>
      </c>
      <c r="E218" s="3" t="s">
        <v>5</v>
      </c>
    </row>
    <row r="219" spans="1:5" x14ac:dyDescent="0.25">
      <c r="A219" s="4" t="s">
        <v>551</v>
      </c>
      <c r="B219" t="s">
        <v>552</v>
      </c>
      <c r="C219" s="3" t="s">
        <v>5</v>
      </c>
      <c r="D219" s="3" t="s">
        <v>6</v>
      </c>
      <c r="E219" s="3" t="s">
        <v>6</v>
      </c>
    </row>
    <row r="220" spans="1:5" x14ac:dyDescent="0.25">
      <c r="A220" s="4" t="s">
        <v>553</v>
      </c>
      <c r="B220" t="s">
        <v>554</v>
      </c>
      <c r="C220" s="3" t="s">
        <v>5</v>
      </c>
      <c r="D220" s="3" t="s">
        <v>6</v>
      </c>
      <c r="E220" s="3" t="s">
        <v>5</v>
      </c>
    </row>
    <row r="221" spans="1:5" x14ac:dyDescent="0.25">
      <c r="A221" s="4" t="s">
        <v>555</v>
      </c>
      <c r="B221" t="s">
        <v>556</v>
      </c>
      <c r="C221" s="3" t="s">
        <v>5</v>
      </c>
      <c r="D221" s="3" t="s">
        <v>5</v>
      </c>
      <c r="E221" s="3" t="s">
        <v>5</v>
      </c>
    </row>
    <row r="222" spans="1:5" x14ac:dyDescent="0.25">
      <c r="A222" s="4" t="s">
        <v>557</v>
      </c>
      <c r="B222" t="s">
        <v>558</v>
      </c>
      <c r="C222" s="3" t="s">
        <v>5</v>
      </c>
      <c r="D222" s="3" t="s">
        <v>6</v>
      </c>
      <c r="E222" s="3" t="s">
        <v>5</v>
      </c>
    </row>
    <row r="223" spans="1:5" x14ac:dyDescent="0.25">
      <c r="A223" s="4" t="s">
        <v>559</v>
      </c>
      <c r="B223" t="s">
        <v>560</v>
      </c>
      <c r="C223" s="3" t="s">
        <v>5</v>
      </c>
      <c r="D223" s="3" t="s">
        <v>5</v>
      </c>
      <c r="E223" s="3" t="s">
        <v>6</v>
      </c>
    </row>
    <row r="224" spans="1:5" x14ac:dyDescent="0.25">
      <c r="A224" s="4" t="s">
        <v>561</v>
      </c>
      <c r="B224" t="s">
        <v>562</v>
      </c>
      <c r="C224" s="3" t="s">
        <v>5</v>
      </c>
      <c r="D224" s="3" t="s">
        <v>6</v>
      </c>
      <c r="E224" s="3" t="s">
        <v>5</v>
      </c>
    </row>
    <row r="225" spans="1:5" x14ac:dyDescent="0.25">
      <c r="A225" s="4" t="s">
        <v>563</v>
      </c>
      <c r="B225" t="s">
        <v>564</v>
      </c>
      <c r="C225" s="3" t="s">
        <v>5</v>
      </c>
      <c r="D225" s="3" t="s">
        <v>5</v>
      </c>
      <c r="E225" s="3" t="s">
        <v>5</v>
      </c>
    </row>
    <row r="226" spans="1:5" x14ac:dyDescent="0.25">
      <c r="A226" s="4" t="s">
        <v>565</v>
      </c>
      <c r="B226" t="s">
        <v>566</v>
      </c>
      <c r="C226" s="3" t="s">
        <v>5</v>
      </c>
      <c r="D226" s="3" t="s">
        <v>6</v>
      </c>
      <c r="E226" s="3" t="s">
        <v>5</v>
      </c>
    </row>
    <row r="227" spans="1:5" x14ac:dyDescent="0.25">
      <c r="A227" s="4" t="s">
        <v>567</v>
      </c>
      <c r="B227" t="s">
        <v>568</v>
      </c>
      <c r="C227" s="3" t="s">
        <v>5</v>
      </c>
      <c r="D227" s="3" t="s">
        <v>6</v>
      </c>
      <c r="E227" s="3" t="s">
        <v>5</v>
      </c>
    </row>
    <row r="228" spans="1:5" x14ac:dyDescent="0.25">
      <c r="A228" s="4" t="s">
        <v>569</v>
      </c>
      <c r="B228" t="s">
        <v>570</v>
      </c>
      <c r="C228" s="3" t="s">
        <v>5</v>
      </c>
      <c r="D228" s="3" t="s">
        <v>5</v>
      </c>
      <c r="E228" s="3" t="s">
        <v>5</v>
      </c>
    </row>
    <row r="229" spans="1:5" x14ac:dyDescent="0.25">
      <c r="A229" s="4" t="s">
        <v>571</v>
      </c>
      <c r="B229" t="s">
        <v>572</v>
      </c>
      <c r="C229" s="3" t="s">
        <v>5</v>
      </c>
      <c r="D229" s="3" t="s">
        <v>6</v>
      </c>
      <c r="E229" s="3" t="s">
        <v>5</v>
      </c>
    </row>
    <row r="230" spans="1:5" x14ac:dyDescent="0.25">
      <c r="A230" s="4" t="s">
        <v>573</v>
      </c>
      <c r="B230" t="s">
        <v>574</v>
      </c>
      <c r="C230" s="3" t="s">
        <v>5</v>
      </c>
      <c r="D230" s="3" t="s">
        <v>6</v>
      </c>
      <c r="E230" s="3" t="s">
        <v>5</v>
      </c>
    </row>
    <row r="231" spans="1:5" x14ac:dyDescent="0.25">
      <c r="A231" s="4" t="s">
        <v>575</v>
      </c>
      <c r="B231" t="s">
        <v>576</v>
      </c>
      <c r="C231" s="3" t="s">
        <v>5</v>
      </c>
      <c r="D231" s="3" t="s">
        <v>6</v>
      </c>
      <c r="E231" s="3" t="s">
        <v>5</v>
      </c>
    </row>
    <row r="232" spans="1:5" x14ac:dyDescent="0.25">
      <c r="A232" s="4" t="s">
        <v>577</v>
      </c>
      <c r="B232" t="s">
        <v>578</v>
      </c>
      <c r="C232" s="3" t="s">
        <v>5</v>
      </c>
      <c r="D232" s="3" t="s">
        <v>6</v>
      </c>
      <c r="E232" s="3" t="s">
        <v>6</v>
      </c>
    </row>
    <row r="233" spans="1:5" x14ac:dyDescent="0.25">
      <c r="A233" s="4" t="s">
        <v>579</v>
      </c>
      <c r="B233" t="s">
        <v>580</v>
      </c>
      <c r="C233" s="3" t="s">
        <v>5</v>
      </c>
      <c r="D233" s="3" t="s">
        <v>5</v>
      </c>
      <c r="E233" s="3" t="s">
        <v>5</v>
      </c>
    </row>
    <row r="234" spans="1:5" x14ac:dyDescent="0.25">
      <c r="A234" s="4" t="s">
        <v>581</v>
      </c>
      <c r="B234" t="s">
        <v>582</v>
      </c>
      <c r="C234" s="3" t="s">
        <v>5</v>
      </c>
      <c r="D234" s="3" t="s">
        <v>6</v>
      </c>
      <c r="E234" s="3" t="s">
        <v>5</v>
      </c>
    </row>
    <row r="235" spans="1:5" x14ac:dyDescent="0.25">
      <c r="A235" s="4" t="s">
        <v>583</v>
      </c>
      <c r="B235" t="s">
        <v>584</v>
      </c>
      <c r="C235" s="3" t="s">
        <v>5</v>
      </c>
      <c r="D235" s="3" t="s">
        <v>6</v>
      </c>
      <c r="E235" s="3" t="s">
        <v>5</v>
      </c>
    </row>
    <row r="236" spans="1:5" x14ac:dyDescent="0.25">
      <c r="A236" s="4" t="s">
        <v>585</v>
      </c>
      <c r="B236" t="s">
        <v>586</v>
      </c>
      <c r="C236" s="3" t="s">
        <v>5</v>
      </c>
      <c r="D236" s="3" t="s">
        <v>6</v>
      </c>
      <c r="E236" s="3" t="s">
        <v>5</v>
      </c>
    </row>
    <row r="237" spans="1:5" x14ac:dyDescent="0.25">
      <c r="A237" s="4" t="s">
        <v>587</v>
      </c>
      <c r="B237" t="s">
        <v>588</v>
      </c>
      <c r="C237" s="3" t="s">
        <v>5</v>
      </c>
      <c r="D237" s="3" t="s">
        <v>6</v>
      </c>
      <c r="E237" s="3" t="s">
        <v>5</v>
      </c>
    </row>
    <row r="238" spans="1:5" x14ac:dyDescent="0.25">
      <c r="A238" s="4" t="s">
        <v>589</v>
      </c>
      <c r="B238" t="s">
        <v>590</v>
      </c>
      <c r="C238" s="3" t="s">
        <v>5</v>
      </c>
      <c r="D238" s="3" t="s">
        <v>6</v>
      </c>
      <c r="E238" s="3" t="s">
        <v>5</v>
      </c>
    </row>
    <row r="239" spans="1:5" x14ac:dyDescent="0.25">
      <c r="A239" s="4" t="s">
        <v>591</v>
      </c>
      <c r="B239" t="s">
        <v>592</v>
      </c>
      <c r="C239" s="3" t="s">
        <v>5</v>
      </c>
      <c r="D239" s="3" t="s">
        <v>6</v>
      </c>
      <c r="E239" s="3" t="s">
        <v>5</v>
      </c>
    </row>
    <row r="240" spans="1:5" x14ac:dyDescent="0.25">
      <c r="A240" s="4" t="s">
        <v>593</v>
      </c>
      <c r="B240" t="s">
        <v>594</v>
      </c>
      <c r="C240" s="3" t="s">
        <v>5</v>
      </c>
      <c r="D240" s="3" t="s">
        <v>6</v>
      </c>
      <c r="E240" s="3" t="s">
        <v>5</v>
      </c>
    </row>
    <row r="241" spans="1:5" x14ac:dyDescent="0.25">
      <c r="A241" s="4" t="s">
        <v>595</v>
      </c>
      <c r="B241" t="s">
        <v>596</v>
      </c>
      <c r="C241" s="3" t="s">
        <v>5</v>
      </c>
      <c r="D241" s="3" t="s">
        <v>6</v>
      </c>
      <c r="E241" s="3" t="s">
        <v>5</v>
      </c>
    </row>
    <row r="242" spans="1:5" x14ac:dyDescent="0.25">
      <c r="A242" s="4" t="s">
        <v>597</v>
      </c>
      <c r="B242" t="s">
        <v>598</v>
      </c>
      <c r="C242" s="3" t="s">
        <v>5</v>
      </c>
      <c r="D242" s="3" t="s">
        <v>6</v>
      </c>
      <c r="E242" s="3" t="s">
        <v>5</v>
      </c>
    </row>
    <row r="243" spans="1:5" x14ac:dyDescent="0.25">
      <c r="A243" s="4" t="s">
        <v>599</v>
      </c>
      <c r="B243" t="s">
        <v>600</v>
      </c>
      <c r="C243" s="3" t="s">
        <v>5</v>
      </c>
      <c r="D243" s="3" t="s">
        <v>6</v>
      </c>
      <c r="E243" s="3" t="s">
        <v>5</v>
      </c>
    </row>
    <row r="244" spans="1:5" x14ac:dyDescent="0.25">
      <c r="A244" s="4" t="s">
        <v>601</v>
      </c>
      <c r="B244" t="s">
        <v>602</v>
      </c>
      <c r="C244" s="3" t="s">
        <v>5</v>
      </c>
      <c r="D244" s="3" t="s">
        <v>6</v>
      </c>
      <c r="E244" s="3" t="s">
        <v>5</v>
      </c>
    </row>
    <row r="245" spans="1:5" x14ac:dyDescent="0.25">
      <c r="A245" s="4" t="s">
        <v>603</v>
      </c>
      <c r="B245" t="s">
        <v>604</v>
      </c>
      <c r="C245" s="3" t="s">
        <v>5</v>
      </c>
      <c r="D245" s="3" t="s">
        <v>6</v>
      </c>
      <c r="E245" s="3" t="s">
        <v>5</v>
      </c>
    </row>
    <row r="246" spans="1:5" x14ac:dyDescent="0.25">
      <c r="A246" s="4" t="s">
        <v>605</v>
      </c>
      <c r="B246" t="s">
        <v>606</v>
      </c>
      <c r="C246" s="3" t="s">
        <v>5</v>
      </c>
      <c r="D246" s="3" t="s">
        <v>6</v>
      </c>
      <c r="E246" s="3" t="s">
        <v>5</v>
      </c>
    </row>
    <row r="247" spans="1:5" x14ac:dyDescent="0.25">
      <c r="A247" s="4" t="s">
        <v>607</v>
      </c>
      <c r="B247" t="s">
        <v>608</v>
      </c>
      <c r="C247" s="3" t="s">
        <v>5</v>
      </c>
      <c r="D247" s="3" t="s">
        <v>6</v>
      </c>
      <c r="E247" s="3" t="s">
        <v>5</v>
      </c>
    </row>
    <row r="248" spans="1:5" x14ac:dyDescent="0.25">
      <c r="A248" s="4" t="s">
        <v>609</v>
      </c>
      <c r="B248" t="s">
        <v>610</v>
      </c>
      <c r="C248" s="3" t="s">
        <v>5</v>
      </c>
      <c r="D248" s="3" t="s">
        <v>6</v>
      </c>
      <c r="E248" s="3" t="s">
        <v>5</v>
      </c>
    </row>
    <row r="249" spans="1:5" x14ac:dyDescent="0.25">
      <c r="A249" s="4" t="s">
        <v>611</v>
      </c>
      <c r="B249" t="s">
        <v>612</v>
      </c>
      <c r="C249" s="3" t="s">
        <v>5</v>
      </c>
      <c r="D249" s="3" t="s">
        <v>6</v>
      </c>
      <c r="E249" s="3" t="s">
        <v>5</v>
      </c>
    </row>
    <row r="250" spans="1:5" x14ac:dyDescent="0.25">
      <c r="A250" s="4" t="s">
        <v>613</v>
      </c>
      <c r="B250" t="s">
        <v>614</v>
      </c>
      <c r="C250" s="3" t="s">
        <v>5</v>
      </c>
      <c r="D250" s="3" t="s">
        <v>6</v>
      </c>
      <c r="E250" s="3" t="s">
        <v>5</v>
      </c>
    </row>
    <row r="251" spans="1:5" x14ac:dyDescent="0.25">
      <c r="A251" s="4" t="s">
        <v>615</v>
      </c>
      <c r="B251" t="s">
        <v>616</v>
      </c>
      <c r="C251" s="3" t="s">
        <v>5</v>
      </c>
      <c r="D251" s="3" t="s">
        <v>6</v>
      </c>
      <c r="E251" s="3" t="s">
        <v>5</v>
      </c>
    </row>
    <row r="252" spans="1:5" x14ac:dyDescent="0.25">
      <c r="A252" s="4" t="s">
        <v>617</v>
      </c>
      <c r="B252" t="s">
        <v>618</v>
      </c>
      <c r="C252" s="3" t="s">
        <v>5</v>
      </c>
      <c r="D252" s="3" t="s">
        <v>6</v>
      </c>
      <c r="E252" s="3" t="s">
        <v>5</v>
      </c>
    </row>
    <row r="253" spans="1:5" x14ac:dyDescent="0.25">
      <c r="A253" s="4" t="s">
        <v>619</v>
      </c>
      <c r="B253" t="s">
        <v>620</v>
      </c>
      <c r="C253" s="3" t="s">
        <v>5</v>
      </c>
      <c r="D253" s="3" t="s">
        <v>6</v>
      </c>
      <c r="E253" s="3" t="s">
        <v>5</v>
      </c>
    </row>
    <row r="254" spans="1:5" x14ac:dyDescent="0.25">
      <c r="A254" s="4" t="s">
        <v>621</v>
      </c>
      <c r="B254" t="s">
        <v>622</v>
      </c>
      <c r="C254" s="3" t="s">
        <v>5</v>
      </c>
      <c r="D254" s="3" t="s">
        <v>6</v>
      </c>
      <c r="E254" s="3" t="s">
        <v>5</v>
      </c>
    </row>
    <row r="255" spans="1:5" x14ac:dyDescent="0.25">
      <c r="A255" s="4" t="s">
        <v>623</v>
      </c>
      <c r="B255" t="s">
        <v>624</v>
      </c>
      <c r="C255" s="3" t="s">
        <v>5</v>
      </c>
      <c r="D255" s="3" t="s">
        <v>6</v>
      </c>
      <c r="E255" s="3" t="s">
        <v>6</v>
      </c>
    </row>
    <row r="256" spans="1:5" x14ac:dyDescent="0.25">
      <c r="A256" s="4" t="s">
        <v>625</v>
      </c>
      <c r="B256" t="s">
        <v>626</v>
      </c>
      <c r="C256" s="3" t="s">
        <v>5</v>
      </c>
      <c r="D256" s="3" t="s">
        <v>6</v>
      </c>
      <c r="E256" s="3" t="s">
        <v>5</v>
      </c>
    </row>
    <row r="257" spans="1:5" x14ac:dyDescent="0.25">
      <c r="A257" s="4" t="s">
        <v>627</v>
      </c>
      <c r="B257" t="s">
        <v>628</v>
      </c>
      <c r="C257" s="3" t="s">
        <v>5</v>
      </c>
      <c r="D257" s="3" t="s">
        <v>6</v>
      </c>
      <c r="E257" s="3" t="s">
        <v>5</v>
      </c>
    </row>
    <row r="258" spans="1:5" x14ac:dyDescent="0.25">
      <c r="A258" s="4" t="s">
        <v>629</v>
      </c>
      <c r="B258" t="s">
        <v>630</v>
      </c>
      <c r="C258" s="3" t="s">
        <v>5</v>
      </c>
      <c r="D258" s="3" t="s">
        <v>6</v>
      </c>
      <c r="E258" s="3" t="s">
        <v>5</v>
      </c>
    </row>
    <row r="259" spans="1:5" x14ac:dyDescent="0.25">
      <c r="A259" s="4" t="s">
        <v>631</v>
      </c>
      <c r="B259" t="s">
        <v>632</v>
      </c>
      <c r="C259" s="3" t="s">
        <v>5</v>
      </c>
      <c r="D259" s="3" t="s">
        <v>6</v>
      </c>
      <c r="E259" s="3" t="s">
        <v>5</v>
      </c>
    </row>
    <row r="260" spans="1:5" x14ac:dyDescent="0.25">
      <c r="A260" s="4" t="s">
        <v>633</v>
      </c>
      <c r="B260" t="s">
        <v>634</v>
      </c>
      <c r="C260" s="3" t="s">
        <v>5</v>
      </c>
      <c r="D260" s="3" t="s">
        <v>6</v>
      </c>
      <c r="E260" s="3" t="s">
        <v>5</v>
      </c>
    </row>
    <row r="261" spans="1:5" x14ac:dyDescent="0.25">
      <c r="A261" s="4" t="s">
        <v>635</v>
      </c>
      <c r="B261" t="s">
        <v>636</v>
      </c>
      <c r="C261" s="3" t="s">
        <v>5</v>
      </c>
      <c r="D261" s="3" t="s">
        <v>6</v>
      </c>
      <c r="E261" s="3" t="s">
        <v>5</v>
      </c>
    </row>
    <row r="262" spans="1:5" x14ac:dyDescent="0.25">
      <c r="A262" s="4" t="s">
        <v>637</v>
      </c>
      <c r="B262" t="s">
        <v>638</v>
      </c>
      <c r="C262" s="3" t="s">
        <v>5</v>
      </c>
      <c r="D262" s="3" t="s">
        <v>6</v>
      </c>
      <c r="E262" s="3" t="s">
        <v>5</v>
      </c>
    </row>
    <row r="263" spans="1:5" x14ac:dyDescent="0.25">
      <c r="A263" s="4" t="s">
        <v>639</v>
      </c>
      <c r="B263" t="s">
        <v>640</v>
      </c>
      <c r="C263" s="3" t="s">
        <v>5</v>
      </c>
      <c r="D263" s="3" t="s">
        <v>6</v>
      </c>
      <c r="E263" s="3" t="s">
        <v>5</v>
      </c>
    </row>
    <row r="264" spans="1:5" x14ac:dyDescent="0.25">
      <c r="A264" s="4" t="s">
        <v>641</v>
      </c>
      <c r="B264" t="s">
        <v>642</v>
      </c>
      <c r="C264" s="3" t="s">
        <v>5</v>
      </c>
      <c r="D264" s="3" t="s">
        <v>6</v>
      </c>
      <c r="E264" s="3" t="s">
        <v>5</v>
      </c>
    </row>
    <row r="265" spans="1:5" x14ac:dyDescent="0.25">
      <c r="A265" s="4" t="s">
        <v>643</v>
      </c>
      <c r="B265" t="s">
        <v>644</v>
      </c>
      <c r="C265" s="3" t="s">
        <v>5</v>
      </c>
      <c r="D265" s="3" t="s">
        <v>6</v>
      </c>
      <c r="E265" s="3" t="s">
        <v>5</v>
      </c>
    </row>
    <row r="266" spans="1:5" x14ac:dyDescent="0.25">
      <c r="A266" s="4" t="s">
        <v>645</v>
      </c>
      <c r="B266" t="s">
        <v>646</v>
      </c>
      <c r="C266" s="3" t="s">
        <v>5</v>
      </c>
      <c r="D266" s="3" t="s">
        <v>6</v>
      </c>
      <c r="E266" s="3" t="s">
        <v>5</v>
      </c>
    </row>
    <row r="267" spans="1:5" x14ac:dyDescent="0.25">
      <c r="A267" s="4" t="s">
        <v>647</v>
      </c>
      <c r="B267" t="s">
        <v>648</v>
      </c>
      <c r="C267" s="3" t="s">
        <v>5</v>
      </c>
      <c r="D267" s="3" t="s">
        <v>6</v>
      </c>
      <c r="E267" s="3" t="s">
        <v>5</v>
      </c>
    </row>
    <row r="268" spans="1:5" x14ac:dyDescent="0.25">
      <c r="A268" s="4" t="s">
        <v>649</v>
      </c>
      <c r="B268" t="s">
        <v>650</v>
      </c>
      <c r="C268" s="3" t="s">
        <v>5</v>
      </c>
      <c r="D268" s="3" t="s">
        <v>6</v>
      </c>
      <c r="E268" s="3" t="s">
        <v>5</v>
      </c>
    </row>
    <row r="269" spans="1:5" x14ac:dyDescent="0.25">
      <c r="A269" s="4" t="s">
        <v>651</v>
      </c>
      <c r="B269" t="s">
        <v>652</v>
      </c>
      <c r="C269" s="3" t="s">
        <v>5</v>
      </c>
      <c r="D269" s="3" t="s">
        <v>6</v>
      </c>
      <c r="E269" s="3" t="s">
        <v>6</v>
      </c>
    </row>
    <row r="270" spans="1:5" x14ac:dyDescent="0.25">
      <c r="A270" s="4" t="s">
        <v>653</v>
      </c>
      <c r="B270" t="s">
        <v>654</v>
      </c>
      <c r="C270" s="3" t="s">
        <v>5</v>
      </c>
      <c r="D270" s="3" t="s">
        <v>6</v>
      </c>
      <c r="E270" s="3" t="s">
        <v>5</v>
      </c>
    </row>
    <row r="271" spans="1:5" x14ac:dyDescent="0.25">
      <c r="A271" s="4" t="s">
        <v>655</v>
      </c>
      <c r="B271" t="s">
        <v>656</v>
      </c>
      <c r="C271" s="3" t="s">
        <v>5</v>
      </c>
      <c r="D271" s="3" t="s">
        <v>6</v>
      </c>
      <c r="E271" s="3" t="s">
        <v>5</v>
      </c>
    </row>
    <row r="272" spans="1:5" x14ac:dyDescent="0.25">
      <c r="A272" s="4" t="s">
        <v>657</v>
      </c>
      <c r="B272" t="s">
        <v>658</v>
      </c>
      <c r="C272" s="3" t="s">
        <v>5</v>
      </c>
      <c r="D272" s="3" t="s">
        <v>6</v>
      </c>
      <c r="E272" s="3" t="s">
        <v>5</v>
      </c>
    </row>
    <row r="273" spans="1:5" x14ac:dyDescent="0.25">
      <c r="A273" s="4" t="s">
        <v>659</v>
      </c>
      <c r="B273" t="s">
        <v>660</v>
      </c>
      <c r="C273" s="3" t="s">
        <v>5</v>
      </c>
      <c r="D273" s="3" t="s">
        <v>6</v>
      </c>
      <c r="E273" s="3" t="s">
        <v>5</v>
      </c>
    </row>
    <row r="274" spans="1:5" x14ac:dyDescent="0.25">
      <c r="A274" s="4" t="s">
        <v>661</v>
      </c>
      <c r="B274" t="s">
        <v>662</v>
      </c>
      <c r="C274" s="3" t="s">
        <v>5</v>
      </c>
      <c r="D274" s="3" t="s">
        <v>6</v>
      </c>
      <c r="E274" s="3" t="s">
        <v>5</v>
      </c>
    </row>
    <row r="275" spans="1:5" x14ac:dyDescent="0.25">
      <c r="A275" s="4" t="s">
        <v>663</v>
      </c>
      <c r="B275" t="s">
        <v>664</v>
      </c>
      <c r="C275" s="3" t="s">
        <v>5</v>
      </c>
      <c r="D275" s="3" t="s">
        <v>6</v>
      </c>
      <c r="E275" s="3" t="s">
        <v>5</v>
      </c>
    </row>
    <row r="276" spans="1:5" x14ac:dyDescent="0.25">
      <c r="A276" s="4" t="s">
        <v>665</v>
      </c>
      <c r="B276" t="s">
        <v>666</v>
      </c>
      <c r="C276" s="3" t="s">
        <v>5</v>
      </c>
      <c r="D276" s="3" t="s">
        <v>6</v>
      </c>
      <c r="E276" s="3" t="s">
        <v>6</v>
      </c>
    </row>
    <row r="277" spans="1:5" x14ac:dyDescent="0.25">
      <c r="A277" s="4" t="s">
        <v>667</v>
      </c>
      <c r="B277" t="s">
        <v>668</v>
      </c>
      <c r="C277" s="3" t="s">
        <v>5</v>
      </c>
      <c r="D277" s="3" t="s">
        <v>6</v>
      </c>
      <c r="E277" s="3" t="s">
        <v>5</v>
      </c>
    </row>
    <row r="278" spans="1:5" x14ac:dyDescent="0.25">
      <c r="A278" s="4" t="s">
        <v>669</v>
      </c>
      <c r="B278" t="s">
        <v>670</v>
      </c>
      <c r="C278" s="3" t="s">
        <v>5</v>
      </c>
      <c r="D278" s="3" t="s">
        <v>6</v>
      </c>
      <c r="E278" s="3" t="s">
        <v>5</v>
      </c>
    </row>
    <row r="279" spans="1:5" x14ac:dyDescent="0.25">
      <c r="A279" s="4" t="s">
        <v>671</v>
      </c>
      <c r="B279" t="s">
        <v>672</v>
      </c>
      <c r="C279" s="3" t="s">
        <v>5</v>
      </c>
      <c r="D279" s="3" t="s">
        <v>6</v>
      </c>
      <c r="E279" s="3" t="s">
        <v>5</v>
      </c>
    </row>
    <row r="280" spans="1:5" x14ac:dyDescent="0.25">
      <c r="A280" s="4" t="s">
        <v>673</v>
      </c>
      <c r="B280" t="s">
        <v>674</v>
      </c>
      <c r="C280" s="3" t="s">
        <v>5</v>
      </c>
      <c r="D280" s="3" t="s">
        <v>6</v>
      </c>
      <c r="E280" s="3" t="s">
        <v>5</v>
      </c>
    </row>
    <row r="281" spans="1:5" x14ac:dyDescent="0.25">
      <c r="A281" s="4" t="s">
        <v>675</v>
      </c>
      <c r="B281" t="s">
        <v>676</v>
      </c>
      <c r="C281" s="3" t="s">
        <v>5</v>
      </c>
      <c r="D281" s="3" t="s">
        <v>6</v>
      </c>
      <c r="E281" s="3" t="s">
        <v>5</v>
      </c>
    </row>
    <row r="282" spans="1:5" x14ac:dyDescent="0.25">
      <c r="A282" s="4" t="s">
        <v>677</v>
      </c>
      <c r="B282" t="s">
        <v>678</v>
      </c>
      <c r="C282" s="3" t="s">
        <v>5</v>
      </c>
      <c r="D282" s="3" t="s">
        <v>6</v>
      </c>
      <c r="E282" s="3" t="s">
        <v>5</v>
      </c>
    </row>
    <row r="283" spans="1:5" x14ac:dyDescent="0.25">
      <c r="A283" s="4" t="s">
        <v>679</v>
      </c>
      <c r="B283" t="s">
        <v>680</v>
      </c>
      <c r="C283" s="3" t="s">
        <v>5</v>
      </c>
      <c r="D283" s="3" t="s">
        <v>6</v>
      </c>
      <c r="E283" s="3" t="s">
        <v>5</v>
      </c>
    </row>
    <row r="284" spans="1:5" x14ac:dyDescent="0.25">
      <c r="A284" s="4" t="s">
        <v>681</v>
      </c>
      <c r="B284" t="s">
        <v>682</v>
      </c>
      <c r="C284" s="3" t="s">
        <v>5</v>
      </c>
      <c r="D284" s="3" t="s">
        <v>6</v>
      </c>
      <c r="E284" s="3" t="s">
        <v>5</v>
      </c>
    </row>
    <row r="285" spans="1:5" x14ac:dyDescent="0.25">
      <c r="A285" s="4" t="s">
        <v>683</v>
      </c>
      <c r="B285" t="s">
        <v>684</v>
      </c>
      <c r="C285" s="3" t="s">
        <v>5</v>
      </c>
      <c r="D285" s="3" t="s">
        <v>6</v>
      </c>
      <c r="E285" s="3" t="s">
        <v>5</v>
      </c>
    </row>
    <row r="286" spans="1:5" x14ac:dyDescent="0.25">
      <c r="A286" s="4" t="s">
        <v>685</v>
      </c>
      <c r="B286" t="s">
        <v>686</v>
      </c>
      <c r="C286" s="3" t="s">
        <v>5</v>
      </c>
      <c r="D286" s="3" t="s">
        <v>6</v>
      </c>
      <c r="E286" s="3" t="s">
        <v>5</v>
      </c>
    </row>
    <row r="287" spans="1:5" x14ac:dyDescent="0.25">
      <c r="A287" s="4" t="s">
        <v>687</v>
      </c>
      <c r="B287" t="s">
        <v>688</v>
      </c>
      <c r="C287" s="3" t="s">
        <v>5</v>
      </c>
      <c r="D287" s="3" t="s">
        <v>6</v>
      </c>
      <c r="E287" s="3" t="s">
        <v>5</v>
      </c>
    </row>
    <row r="288" spans="1:5" x14ac:dyDescent="0.25">
      <c r="A288" s="4" t="s">
        <v>689</v>
      </c>
      <c r="B288" t="s">
        <v>690</v>
      </c>
      <c r="C288" s="3" t="s">
        <v>5</v>
      </c>
      <c r="D288" s="3" t="s">
        <v>6</v>
      </c>
      <c r="E288" s="3" t="s">
        <v>5</v>
      </c>
    </row>
    <row r="289" spans="1:5" x14ac:dyDescent="0.25">
      <c r="A289" s="4" t="s">
        <v>691</v>
      </c>
      <c r="B289" t="s">
        <v>692</v>
      </c>
      <c r="C289" s="3" t="s">
        <v>5</v>
      </c>
      <c r="D289" s="3" t="s">
        <v>5</v>
      </c>
      <c r="E289" s="3" t="s">
        <v>6</v>
      </c>
    </row>
    <row r="290" spans="1:5" x14ac:dyDescent="0.25">
      <c r="A290" s="4" t="s">
        <v>693</v>
      </c>
      <c r="B290" t="s">
        <v>694</v>
      </c>
      <c r="C290" s="3" t="s">
        <v>5</v>
      </c>
      <c r="D290" s="3" t="s">
        <v>6</v>
      </c>
      <c r="E290" s="3" t="s">
        <v>5</v>
      </c>
    </row>
    <row r="291" spans="1:5" x14ac:dyDescent="0.25">
      <c r="A291" s="4" t="s">
        <v>695</v>
      </c>
      <c r="B291" t="s">
        <v>696</v>
      </c>
      <c r="C291" s="3" t="s">
        <v>5</v>
      </c>
      <c r="D291" s="3" t="s">
        <v>6</v>
      </c>
      <c r="E291" s="3" t="s">
        <v>5</v>
      </c>
    </row>
    <row r="292" spans="1:5" x14ac:dyDescent="0.25">
      <c r="A292" s="4" t="s">
        <v>697</v>
      </c>
      <c r="B292" t="s">
        <v>698</v>
      </c>
      <c r="C292" s="3" t="s">
        <v>5</v>
      </c>
      <c r="D292" s="3" t="s">
        <v>6</v>
      </c>
      <c r="E292" s="3" t="s">
        <v>5</v>
      </c>
    </row>
    <row r="293" spans="1:5" x14ac:dyDescent="0.25">
      <c r="A293" s="4" t="s">
        <v>699</v>
      </c>
      <c r="B293" t="s">
        <v>700</v>
      </c>
      <c r="C293" s="3" t="s">
        <v>5</v>
      </c>
      <c r="D293" s="3" t="s">
        <v>6</v>
      </c>
      <c r="E293" s="3" t="s">
        <v>5</v>
      </c>
    </row>
    <row r="294" spans="1:5" x14ac:dyDescent="0.25">
      <c r="A294" s="4" t="s">
        <v>701</v>
      </c>
      <c r="B294" t="s">
        <v>702</v>
      </c>
      <c r="C294" s="3" t="s">
        <v>5</v>
      </c>
      <c r="D294" s="3" t="s">
        <v>6</v>
      </c>
      <c r="E294" s="3" t="s">
        <v>5</v>
      </c>
    </row>
    <row r="295" spans="1:5" x14ac:dyDescent="0.25">
      <c r="A295" s="4" t="s">
        <v>703</v>
      </c>
      <c r="B295" t="s">
        <v>704</v>
      </c>
      <c r="C295" s="3" t="s">
        <v>5</v>
      </c>
      <c r="D295" s="3" t="s">
        <v>6</v>
      </c>
      <c r="E295" s="3" t="s">
        <v>5</v>
      </c>
    </row>
    <row r="296" spans="1:5" x14ac:dyDescent="0.25">
      <c r="A296" s="4" t="s">
        <v>705</v>
      </c>
      <c r="B296" t="s">
        <v>706</v>
      </c>
      <c r="C296" s="3" t="s">
        <v>5</v>
      </c>
      <c r="D296" s="3" t="s">
        <v>6</v>
      </c>
      <c r="E296" s="3" t="s">
        <v>5</v>
      </c>
    </row>
    <row r="297" spans="1:5" x14ac:dyDescent="0.25">
      <c r="A297" s="4" t="s">
        <v>707</v>
      </c>
      <c r="B297" t="s">
        <v>708</v>
      </c>
      <c r="C297" s="3" t="s">
        <v>5</v>
      </c>
      <c r="D297" s="3" t="s">
        <v>6</v>
      </c>
      <c r="E297" s="3" t="s">
        <v>5</v>
      </c>
    </row>
    <row r="298" spans="1:5" x14ac:dyDescent="0.25">
      <c r="A298" s="4" t="s">
        <v>709</v>
      </c>
      <c r="B298" t="s">
        <v>710</v>
      </c>
      <c r="C298" s="3" t="s">
        <v>5</v>
      </c>
      <c r="D298" s="3" t="s">
        <v>6</v>
      </c>
      <c r="E298" s="3" t="s">
        <v>5</v>
      </c>
    </row>
    <row r="299" spans="1:5" x14ac:dyDescent="0.25">
      <c r="A299" s="4" t="s">
        <v>711</v>
      </c>
      <c r="B299" t="s">
        <v>712</v>
      </c>
      <c r="C299" s="3" t="s">
        <v>5</v>
      </c>
      <c r="D299" s="3" t="s">
        <v>5</v>
      </c>
      <c r="E299" s="3" t="s">
        <v>5</v>
      </c>
    </row>
    <row r="300" spans="1:5" x14ac:dyDescent="0.25">
      <c r="A300" s="4" t="s">
        <v>713</v>
      </c>
      <c r="B300" t="s">
        <v>714</v>
      </c>
      <c r="C300" s="3" t="s">
        <v>5</v>
      </c>
      <c r="D300" s="3" t="s">
        <v>6</v>
      </c>
      <c r="E300" s="3" t="s">
        <v>5</v>
      </c>
    </row>
    <row r="301" spans="1:5" x14ac:dyDescent="0.25">
      <c r="A301" s="4" t="s">
        <v>715</v>
      </c>
      <c r="B301" t="s">
        <v>716</v>
      </c>
      <c r="C301" s="3" t="s">
        <v>5</v>
      </c>
      <c r="D301" s="3" t="s">
        <v>6</v>
      </c>
      <c r="E301" s="3" t="s">
        <v>5</v>
      </c>
    </row>
    <row r="302" spans="1:5" x14ac:dyDescent="0.25">
      <c r="A302" s="4" t="s">
        <v>717</v>
      </c>
      <c r="B302" t="s">
        <v>718</v>
      </c>
      <c r="C302" s="3" t="s">
        <v>5</v>
      </c>
      <c r="D302" s="3" t="s">
        <v>6</v>
      </c>
      <c r="E302" s="3" t="s">
        <v>5</v>
      </c>
    </row>
    <row r="303" spans="1:5" x14ac:dyDescent="0.25">
      <c r="A303" s="4" t="s">
        <v>719</v>
      </c>
      <c r="B303" t="s">
        <v>720</v>
      </c>
      <c r="C303" s="3" t="s">
        <v>5</v>
      </c>
      <c r="D303" s="3" t="s">
        <v>6</v>
      </c>
      <c r="E303" s="3" t="s">
        <v>5</v>
      </c>
    </row>
    <row r="304" spans="1:5" x14ac:dyDescent="0.25">
      <c r="A304" s="4" t="s">
        <v>721</v>
      </c>
      <c r="B304" t="s">
        <v>722</v>
      </c>
      <c r="C304" s="3" t="s">
        <v>5</v>
      </c>
      <c r="D304" s="3" t="s">
        <v>6</v>
      </c>
      <c r="E304" s="3" t="s">
        <v>5</v>
      </c>
    </row>
    <row r="305" spans="1:5" x14ac:dyDescent="0.25">
      <c r="A305" s="4" t="s">
        <v>723</v>
      </c>
      <c r="B305" t="s">
        <v>724</v>
      </c>
      <c r="C305" s="3" t="s">
        <v>5</v>
      </c>
      <c r="D305" s="3" t="s">
        <v>5</v>
      </c>
      <c r="E305" s="3" t="s">
        <v>5</v>
      </c>
    </row>
    <row r="306" spans="1:5" x14ac:dyDescent="0.25">
      <c r="A306" s="4" t="s">
        <v>725</v>
      </c>
      <c r="B306" t="s">
        <v>726</v>
      </c>
      <c r="C306" s="3" t="s">
        <v>5</v>
      </c>
      <c r="D306" s="3" t="s">
        <v>6</v>
      </c>
      <c r="E306" s="3" t="s">
        <v>6</v>
      </c>
    </row>
    <row r="307" spans="1:5" x14ac:dyDescent="0.25">
      <c r="A307" s="4" t="s">
        <v>727</v>
      </c>
      <c r="B307" t="s">
        <v>728</v>
      </c>
      <c r="C307" s="3" t="s">
        <v>5</v>
      </c>
      <c r="D307" s="3" t="s">
        <v>6</v>
      </c>
      <c r="E307" s="3" t="s">
        <v>5</v>
      </c>
    </row>
    <row r="308" spans="1:5" x14ac:dyDescent="0.25">
      <c r="A308" s="4" t="s">
        <v>729</v>
      </c>
      <c r="B308" t="s">
        <v>730</v>
      </c>
      <c r="C308" s="3" t="s">
        <v>5</v>
      </c>
      <c r="D308" s="3" t="s">
        <v>6</v>
      </c>
      <c r="E308" s="3" t="s">
        <v>5</v>
      </c>
    </row>
    <row r="309" spans="1:5" x14ac:dyDescent="0.25">
      <c r="A309" s="4" t="s">
        <v>731</v>
      </c>
      <c r="B309" t="s">
        <v>732</v>
      </c>
      <c r="C309" s="3" t="s">
        <v>5</v>
      </c>
      <c r="D309" s="3" t="s">
        <v>6</v>
      </c>
      <c r="E309" s="3" t="s">
        <v>5</v>
      </c>
    </row>
    <row r="310" spans="1:5" x14ac:dyDescent="0.25">
      <c r="A310" s="4" t="s">
        <v>733</v>
      </c>
      <c r="B310" t="s">
        <v>734</v>
      </c>
      <c r="C310" s="3" t="s">
        <v>5</v>
      </c>
      <c r="D310" s="3" t="s">
        <v>6</v>
      </c>
      <c r="E310" s="3" t="s">
        <v>6</v>
      </c>
    </row>
    <row r="311" spans="1:5" x14ac:dyDescent="0.25">
      <c r="A311" s="4" t="s">
        <v>735</v>
      </c>
      <c r="B311" t="s">
        <v>736</v>
      </c>
      <c r="C311" s="3" t="s">
        <v>5</v>
      </c>
      <c r="D311" s="3" t="s">
        <v>6</v>
      </c>
      <c r="E311" s="3" t="s">
        <v>5</v>
      </c>
    </row>
    <row r="312" spans="1:5" x14ac:dyDescent="0.25">
      <c r="A312" s="4" t="s">
        <v>737</v>
      </c>
      <c r="B312" t="s">
        <v>738</v>
      </c>
      <c r="C312" s="3" t="s">
        <v>5</v>
      </c>
      <c r="D312" s="3" t="s">
        <v>6</v>
      </c>
      <c r="E312" s="3" t="s">
        <v>5</v>
      </c>
    </row>
    <row r="313" spans="1:5" x14ac:dyDescent="0.25">
      <c r="A313" s="4" t="s">
        <v>739</v>
      </c>
      <c r="B313" t="s">
        <v>740</v>
      </c>
      <c r="C313" s="3" t="s">
        <v>5</v>
      </c>
      <c r="D313" s="3" t="s">
        <v>6</v>
      </c>
      <c r="E313" s="3" t="s">
        <v>5</v>
      </c>
    </row>
    <row r="314" spans="1:5" x14ac:dyDescent="0.25">
      <c r="A314" s="4" t="s">
        <v>741</v>
      </c>
      <c r="B314" t="s">
        <v>742</v>
      </c>
      <c r="C314" s="3" t="s">
        <v>5</v>
      </c>
      <c r="D314" s="3" t="s">
        <v>6</v>
      </c>
      <c r="E314" s="3" t="s">
        <v>5</v>
      </c>
    </row>
    <row r="315" spans="1:5" x14ac:dyDescent="0.25">
      <c r="A315" s="4" t="s">
        <v>743</v>
      </c>
      <c r="B315" t="s">
        <v>744</v>
      </c>
      <c r="C315" s="3" t="s">
        <v>5</v>
      </c>
      <c r="D315" s="3" t="s">
        <v>6</v>
      </c>
      <c r="E315" s="3" t="s">
        <v>5</v>
      </c>
    </row>
    <row r="316" spans="1:5" x14ac:dyDescent="0.25">
      <c r="A316" s="4" t="s">
        <v>745</v>
      </c>
      <c r="B316" t="s">
        <v>746</v>
      </c>
      <c r="C316" s="3" t="s">
        <v>5</v>
      </c>
      <c r="D316" s="3" t="s">
        <v>6</v>
      </c>
      <c r="E316" s="3" t="s">
        <v>5</v>
      </c>
    </row>
    <row r="317" spans="1:5" x14ac:dyDescent="0.25">
      <c r="A317" s="4" t="s">
        <v>747</v>
      </c>
      <c r="B317" t="s">
        <v>60</v>
      </c>
      <c r="C317" s="3" t="s">
        <v>5</v>
      </c>
      <c r="D317" s="3" t="s">
        <v>6</v>
      </c>
      <c r="E317" s="3" t="s">
        <v>6</v>
      </c>
    </row>
    <row r="318" spans="1:5" x14ac:dyDescent="0.25">
      <c r="A318" s="4" t="s">
        <v>748</v>
      </c>
      <c r="B318" t="s">
        <v>749</v>
      </c>
      <c r="C318" s="3" t="s">
        <v>5</v>
      </c>
      <c r="D318" s="3" t="s">
        <v>6</v>
      </c>
      <c r="E318" s="3" t="s">
        <v>5</v>
      </c>
    </row>
    <row r="319" spans="1:5" x14ac:dyDescent="0.25">
      <c r="A319" s="4" t="s">
        <v>750</v>
      </c>
      <c r="B319" t="s">
        <v>751</v>
      </c>
      <c r="C319" s="3" t="s">
        <v>5</v>
      </c>
      <c r="D319" s="3" t="s">
        <v>6</v>
      </c>
      <c r="E319" s="3" t="s">
        <v>5</v>
      </c>
    </row>
    <row r="320" spans="1:5" x14ac:dyDescent="0.25">
      <c r="A320" s="4" t="s">
        <v>752</v>
      </c>
      <c r="B320" t="s">
        <v>753</v>
      </c>
      <c r="C320" s="3" t="s">
        <v>5</v>
      </c>
      <c r="D320" s="3" t="s">
        <v>6</v>
      </c>
      <c r="E320" s="3" t="s">
        <v>5</v>
      </c>
    </row>
    <row r="321" spans="1:5" x14ac:dyDescent="0.25">
      <c r="A321" s="4" t="s">
        <v>754</v>
      </c>
      <c r="B321" t="s">
        <v>755</v>
      </c>
      <c r="C321" s="3" t="s">
        <v>5</v>
      </c>
      <c r="D321" s="3" t="s">
        <v>6</v>
      </c>
      <c r="E321" s="3" t="s">
        <v>5</v>
      </c>
    </row>
    <row r="322" spans="1:5" x14ac:dyDescent="0.25">
      <c r="A322" s="4" t="s">
        <v>756</v>
      </c>
      <c r="B322" t="s">
        <v>757</v>
      </c>
      <c r="C322" s="3" t="s">
        <v>5</v>
      </c>
      <c r="D322" s="3" t="s">
        <v>6</v>
      </c>
      <c r="E322" s="3" t="s">
        <v>5</v>
      </c>
    </row>
    <row r="323" spans="1:5" x14ac:dyDescent="0.25">
      <c r="A323" s="4" t="s">
        <v>758</v>
      </c>
      <c r="B323" t="s">
        <v>759</v>
      </c>
      <c r="C323" s="3" t="s">
        <v>5</v>
      </c>
      <c r="D323" s="3" t="s">
        <v>6</v>
      </c>
      <c r="E323" s="3" t="s">
        <v>5</v>
      </c>
    </row>
    <row r="324" spans="1:5" x14ac:dyDescent="0.25">
      <c r="A324" s="4" t="s">
        <v>760</v>
      </c>
      <c r="B324" t="s">
        <v>761</v>
      </c>
      <c r="C324" s="3" t="s">
        <v>5</v>
      </c>
      <c r="D324" s="3" t="s">
        <v>6</v>
      </c>
      <c r="E324" s="3" t="s">
        <v>5</v>
      </c>
    </row>
    <row r="325" spans="1:5" x14ac:dyDescent="0.25">
      <c r="A325" s="4" t="s">
        <v>762</v>
      </c>
      <c r="B325" t="s">
        <v>763</v>
      </c>
      <c r="C325" s="3" t="s">
        <v>5</v>
      </c>
      <c r="D325" s="3" t="s">
        <v>5</v>
      </c>
      <c r="E325" s="3" t="s">
        <v>5</v>
      </c>
    </row>
    <row r="326" spans="1:5" x14ac:dyDescent="0.25">
      <c r="A326" s="4" t="s">
        <v>764</v>
      </c>
      <c r="B326" t="s">
        <v>765</v>
      </c>
      <c r="C326" s="3" t="s">
        <v>5</v>
      </c>
      <c r="D326" s="3" t="s">
        <v>6</v>
      </c>
      <c r="E326" s="3" t="s">
        <v>5</v>
      </c>
    </row>
    <row r="327" spans="1:5" x14ac:dyDescent="0.25">
      <c r="A327" s="4" t="s">
        <v>766</v>
      </c>
      <c r="B327" t="s">
        <v>767</v>
      </c>
      <c r="C327" s="3" t="s">
        <v>5</v>
      </c>
      <c r="D327" s="3" t="s">
        <v>6</v>
      </c>
      <c r="E327" s="3" t="s">
        <v>5</v>
      </c>
    </row>
    <row r="328" spans="1:5" x14ac:dyDescent="0.25">
      <c r="A328" s="4" t="s">
        <v>65</v>
      </c>
      <c r="B328" t="s">
        <v>52</v>
      </c>
      <c r="C328" s="3" t="s">
        <v>5</v>
      </c>
      <c r="D328" s="3" t="s">
        <v>5</v>
      </c>
      <c r="E328" s="3" t="s">
        <v>5</v>
      </c>
    </row>
    <row r="329" spans="1:5" x14ac:dyDescent="0.25">
      <c r="A329" s="4" t="s">
        <v>768</v>
      </c>
      <c r="B329" t="s">
        <v>769</v>
      </c>
      <c r="C329" s="3" t="s">
        <v>5</v>
      </c>
      <c r="D329" s="3" t="s">
        <v>6</v>
      </c>
      <c r="E329" s="3" t="s">
        <v>5</v>
      </c>
    </row>
    <row r="330" spans="1:5" x14ac:dyDescent="0.25">
      <c r="A330" s="4" t="s">
        <v>770</v>
      </c>
      <c r="B330" t="s">
        <v>771</v>
      </c>
      <c r="C330" s="3" t="s">
        <v>5</v>
      </c>
      <c r="D330" s="3" t="s">
        <v>6</v>
      </c>
      <c r="E330" s="3" t="s">
        <v>5</v>
      </c>
    </row>
    <row r="331" spans="1:5" x14ac:dyDescent="0.25">
      <c r="A331" s="4" t="s">
        <v>772</v>
      </c>
      <c r="B331" t="s">
        <v>773</v>
      </c>
      <c r="C331" s="3" t="s">
        <v>5</v>
      </c>
      <c r="D331" s="3" t="s">
        <v>6</v>
      </c>
      <c r="E331" s="3" t="s">
        <v>5</v>
      </c>
    </row>
    <row r="332" spans="1:5" x14ac:dyDescent="0.25">
      <c r="A332" s="4" t="s">
        <v>774</v>
      </c>
      <c r="B332" t="s">
        <v>775</v>
      </c>
      <c r="C332" s="3" t="s">
        <v>5</v>
      </c>
      <c r="D332" s="3" t="s">
        <v>6</v>
      </c>
      <c r="E332" s="3" t="s">
        <v>5</v>
      </c>
    </row>
    <row r="333" spans="1:5" x14ac:dyDescent="0.25">
      <c r="A333" s="4" t="s">
        <v>776</v>
      </c>
      <c r="B333" t="s">
        <v>777</v>
      </c>
      <c r="C333" s="3" t="s">
        <v>5</v>
      </c>
      <c r="D333" s="3" t="s">
        <v>6</v>
      </c>
      <c r="E333" s="3" t="s">
        <v>5</v>
      </c>
    </row>
    <row r="334" spans="1:5" x14ac:dyDescent="0.25">
      <c r="A334" s="4" t="s">
        <v>778</v>
      </c>
      <c r="B334" t="s">
        <v>779</v>
      </c>
      <c r="C334" s="3" t="s">
        <v>5</v>
      </c>
      <c r="D334" s="3" t="s">
        <v>5</v>
      </c>
      <c r="E334" s="3" t="s">
        <v>5</v>
      </c>
    </row>
    <row r="335" spans="1:5" x14ac:dyDescent="0.25">
      <c r="A335" s="4" t="s">
        <v>780</v>
      </c>
      <c r="B335" t="s">
        <v>781</v>
      </c>
      <c r="C335" s="3" t="s">
        <v>5</v>
      </c>
      <c r="D335" s="3" t="s">
        <v>5</v>
      </c>
      <c r="E335" s="3" t="s">
        <v>5</v>
      </c>
    </row>
    <row r="336" spans="1:5" x14ac:dyDescent="0.25">
      <c r="A336" s="4" t="s">
        <v>782</v>
      </c>
      <c r="B336" t="s">
        <v>783</v>
      </c>
      <c r="C336" s="3" t="s">
        <v>5</v>
      </c>
      <c r="D336" s="3" t="s">
        <v>5</v>
      </c>
      <c r="E336" s="3" t="s">
        <v>5</v>
      </c>
    </row>
    <row r="337" spans="1:5" x14ac:dyDescent="0.25">
      <c r="A337" s="4" t="s">
        <v>784</v>
      </c>
      <c r="B337" t="s">
        <v>785</v>
      </c>
      <c r="C337" s="3" t="s">
        <v>5</v>
      </c>
      <c r="D337" s="3" t="s">
        <v>6</v>
      </c>
      <c r="E337" s="3" t="s">
        <v>5</v>
      </c>
    </row>
    <row r="338" spans="1:5" x14ac:dyDescent="0.25">
      <c r="A338" s="4" t="s">
        <v>786</v>
      </c>
      <c r="B338" t="s">
        <v>787</v>
      </c>
      <c r="C338" s="3" t="s">
        <v>5</v>
      </c>
      <c r="D338" s="3" t="s">
        <v>6</v>
      </c>
      <c r="E338" s="3" t="s">
        <v>5</v>
      </c>
    </row>
    <row r="339" spans="1:5" x14ac:dyDescent="0.25">
      <c r="A339" s="4" t="s">
        <v>788</v>
      </c>
      <c r="B339" t="s">
        <v>789</v>
      </c>
      <c r="C339" s="3" t="s">
        <v>5</v>
      </c>
      <c r="D339" s="3" t="s">
        <v>6</v>
      </c>
      <c r="E339" s="3" t="s">
        <v>5</v>
      </c>
    </row>
    <row r="340" spans="1:5" x14ac:dyDescent="0.25">
      <c r="A340" s="4" t="s">
        <v>790</v>
      </c>
      <c r="B340" t="s">
        <v>791</v>
      </c>
      <c r="C340" s="3" t="s">
        <v>5</v>
      </c>
      <c r="D340" s="3" t="s">
        <v>6</v>
      </c>
      <c r="E340" s="3" t="s">
        <v>5</v>
      </c>
    </row>
    <row r="341" spans="1:5" x14ac:dyDescent="0.25">
      <c r="A341" s="4" t="s">
        <v>792</v>
      </c>
      <c r="B341" t="s">
        <v>793</v>
      </c>
      <c r="C341" s="3" t="s">
        <v>5</v>
      </c>
      <c r="D341" s="3" t="s">
        <v>5</v>
      </c>
      <c r="E341" s="3" t="s">
        <v>5</v>
      </c>
    </row>
    <row r="342" spans="1:5" x14ac:dyDescent="0.25">
      <c r="A342" s="4" t="s">
        <v>794</v>
      </c>
      <c r="B342" t="s">
        <v>795</v>
      </c>
      <c r="C342" s="3" t="s">
        <v>5</v>
      </c>
      <c r="D342" s="3" t="s">
        <v>6</v>
      </c>
      <c r="E342" s="3" t="s">
        <v>6</v>
      </c>
    </row>
    <row r="343" spans="1:5" x14ac:dyDescent="0.25">
      <c r="A343" s="4" t="s">
        <v>796</v>
      </c>
      <c r="B343" t="s">
        <v>797</v>
      </c>
      <c r="C343" s="3" t="s">
        <v>5</v>
      </c>
      <c r="D343" s="3" t="s">
        <v>5</v>
      </c>
      <c r="E343" s="3" t="s">
        <v>5</v>
      </c>
    </row>
    <row r="344" spans="1:5" x14ac:dyDescent="0.25">
      <c r="A344" s="4" t="s">
        <v>798</v>
      </c>
      <c r="B344" t="s">
        <v>799</v>
      </c>
      <c r="C344" s="3" t="s">
        <v>5</v>
      </c>
      <c r="D344" s="3" t="s">
        <v>5</v>
      </c>
      <c r="E344" s="3" t="s">
        <v>5</v>
      </c>
    </row>
    <row r="345" spans="1:5" x14ac:dyDescent="0.25">
      <c r="A345" s="4" t="s">
        <v>800</v>
      </c>
      <c r="B345" t="s">
        <v>801</v>
      </c>
      <c r="C345" s="3" t="s">
        <v>5</v>
      </c>
      <c r="D345" s="3" t="s">
        <v>6</v>
      </c>
      <c r="E345" s="3" t="s">
        <v>5</v>
      </c>
    </row>
    <row r="346" spans="1:5" x14ac:dyDescent="0.25">
      <c r="A346" s="4" t="s">
        <v>802</v>
      </c>
      <c r="B346" t="s">
        <v>803</v>
      </c>
      <c r="C346" s="3" t="s">
        <v>5</v>
      </c>
      <c r="D346" s="3" t="s">
        <v>6</v>
      </c>
      <c r="E346" s="3" t="s">
        <v>5</v>
      </c>
    </row>
    <row r="347" spans="1:5" x14ac:dyDescent="0.25">
      <c r="A347" s="4" t="s">
        <v>804</v>
      </c>
      <c r="B347" t="s">
        <v>805</v>
      </c>
      <c r="C347" s="3" t="s">
        <v>5</v>
      </c>
      <c r="D347" s="3" t="s">
        <v>6</v>
      </c>
      <c r="E347" s="3" t="s">
        <v>5</v>
      </c>
    </row>
    <row r="348" spans="1:5" x14ac:dyDescent="0.25">
      <c r="A348" s="4" t="s">
        <v>806</v>
      </c>
      <c r="B348" t="s">
        <v>807</v>
      </c>
      <c r="C348" s="3" t="s">
        <v>5</v>
      </c>
      <c r="D348" s="3" t="s">
        <v>5</v>
      </c>
      <c r="E348" s="3" t="s">
        <v>5</v>
      </c>
    </row>
    <row r="349" spans="1:5" x14ac:dyDescent="0.25">
      <c r="A349" s="4" t="s">
        <v>808</v>
      </c>
      <c r="B349" t="s">
        <v>809</v>
      </c>
      <c r="C349" s="3" t="s">
        <v>5</v>
      </c>
      <c r="D349" s="3" t="s">
        <v>6</v>
      </c>
      <c r="E349" s="3" t="s">
        <v>5</v>
      </c>
    </row>
    <row r="350" spans="1:5" x14ac:dyDescent="0.25">
      <c r="A350" s="4" t="s">
        <v>810</v>
      </c>
      <c r="B350" t="s">
        <v>811</v>
      </c>
      <c r="C350" s="3" t="s">
        <v>5</v>
      </c>
      <c r="D350" s="3" t="s">
        <v>6</v>
      </c>
      <c r="E350" s="3" t="s">
        <v>5</v>
      </c>
    </row>
    <row r="351" spans="1:5" x14ac:dyDescent="0.25">
      <c r="A351" s="4" t="s">
        <v>812</v>
      </c>
      <c r="B351" t="s">
        <v>813</v>
      </c>
      <c r="C351" s="3" t="s">
        <v>5</v>
      </c>
      <c r="D351" s="3" t="s">
        <v>5</v>
      </c>
      <c r="E351" s="3" t="s">
        <v>5</v>
      </c>
    </row>
    <row r="352" spans="1:5" x14ac:dyDescent="0.25">
      <c r="A352" s="4" t="s">
        <v>814</v>
      </c>
      <c r="B352" t="s">
        <v>815</v>
      </c>
      <c r="C352" s="3" t="s">
        <v>5</v>
      </c>
      <c r="D352" s="3" t="s">
        <v>5</v>
      </c>
      <c r="E352" s="3" t="s">
        <v>5</v>
      </c>
    </row>
    <row r="353" spans="1:5" x14ac:dyDescent="0.25">
      <c r="A353" s="4" t="s">
        <v>816</v>
      </c>
      <c r="B353" t="s">
        <v>817</v>
      </c>
      <c r="C353" s="3" t="s">
        <v>5</v>
      </c>
      <c r="D353" s="3" t="s">
        <v>6</v>
      </c>
      <c r="E353" s="3" t="s">
        <v>5</v>
      </c>
    </row>
    <row r="354" spans="1:5" x14ac:dyDescent="0.25">
      <c r="A354" s="4" t="s">
        <v>818</v>
      </c>
      <c r="B354" t="s">
        <v>819</v>
      </c>
      <c r="C354" s="3" t="s">
        <v>5</v>
      </c>
      <c r="D354" s="3" t="s">
        <v>6</v>
      </c>
      <c r="E354" s="3" t="s">
        <v>5</v>
      </c>
    </row>
    <row r="355" spans="1:5" x14ac:dyDescent="0.25">
      <c r="A355" s="4" t="s">
        <v>820</v>
      </c>
      <c r="B355" t="s">
        <v>821</v>
      </c>
      <c r="C355" s="3" t="s">
        <v>5</v>
      </c>
      <c r="D355" s="3" t="s">
        <v>6</v>
      </c>
      <c r="E355" s="3" t="s">
        <v>5</v>
      </c>
    </row>
    <row r="356" spans="1:5" x14ac:dyDescent="0.25">
      <c r="A356" s="4" t="s">
        <v>822</v>
      </c>
      <c r="B356" t="s">
        <v>823</v>
      </c>
      <c r="C356" s="3" t="s">
        <v>5</v>
      </c>
      <c r="D356" s="3" t="s">
        <v>6</v>
      </c>
      <c r="E356" s="3" t="s">
        <v>5</v>
      </c>
    </row>
    <row r="357" spans="1:5" x14ac:dyDescent="0.25">
      <c r="A357" s="4" t="s">
        <v>824</v>
      </c>
      <c r="B357" t="s">
        <v>825</v>
      </c>
      <c r="C357" s="3" t="s">
        <v>5</v>
      </c>
      <c r="D357" s="3" t="s">
        <v>6</v>
      </c>
      <c r="E357" s="3" t="s">
        <v>5</v>
      </c>
    </row>
    <row r="358" spans="1:5" x14ac:dyDescent="0.25">
      <c r="A358" s="4" t="s">
        <v>826</v>
      </c>
      <c r="B358" t="s">
        <v>827</v>
      </c>
      <c r="C358" s="3" t="s">
        <v>5</v>
      </c>
      <c r="D358" s="3" t="s">
        <v>6</v>
      </c>
      <c r="E358" s="3" t="s">
        <v>5</v>
      </c>
    </row>
    <row r="359" spans="1:5" x14ac:dyDescent="0.25">
      <c r="A359" s="4" t="s">
        <v>828</v>
      </c>
      <c r="B359" t="s">
        <v>829</v>
      </c>
      <c r="C359" s="3" t="s">
        <v>5</v>
      </c>
      <c r="D359" s="3" t="s">
        <v>6</v>
      </c>
      <c r="E359" s="3" t="s">
        <v>5</v>
      </c>
    </row>
    <row r="360" spans="1:5" x14ac:dyDescent="0.25">
      <c r="A360" s="4" t="s">
        <v>830</v>
      </c>
      <c r="B360" t="s">
        <v>831</v>
      </c>
      <c r="C360" s="3" t="s">
        <v>5</v>
      </c>
      <c r="D360" s="3" t="s">
        <v>6</v>
      </c>
      <c r="E360" s="3" t="s">
        <v>5</v>
      </c>
    </row>
    <row r="361" spans="1:5" x14ac:dyDescent="0.25">
      <c r="A361" s="4" t="s">
        <v>832</v>
      </c>
      <c r="B361" t="s">
        <v>833</v>
      </c>
      <c r="C361" s="3" t="s">
        <v>5</v>
      </c>
      <c r="D361" s="3" t="s">
        <v>6</v>
      </c>
      <c r="E361" s="3" t="s">
        <v>5</v>
      </c>
    </row>
    <row r="362" spans="1:5" x14ac:dyDescent="0.25">
      <c r="A362" s="4" t="s">
        <v>834</v>
      </c>
      <c r="B362" t="s">
        <v>835</v>
      </c>
      <c r="C362" s="3" t="s">
        <v>5</v>
      </c>
      <c r="D362" s="3" t="s">
        <v>6</v>
      </c>
      <c r="E362" s="3" t="s">
        <v>5</v>
      </c>
    </row>
    <row r="363" spans="1:5" x14ac:dyDescent="0.25">
      <c r="A363" s="4" t="s">
        <v>836</v>
      </c>
      <c r="B363" t="s">
        <v>837</v>
      </c>
      <c r="C363" s="3" t="s">
        <v>5</v>
      </c>
      <c r="D363" s="3" t="s">
        <v>5</v>
      </c>
      <c r="E363" s="3" t="s">
        <v>5</v>
      </c>
    </row>
    <row r="364" spans="1:5" x14ac:dyDescent="0.25">
      <c r="A364" s="4" t="s">
        <v>838</v>
      </c>
      <c r="B364" t="s">
        <v>839</v>
      </c>
      <c r="C364" s="3" t="s">
        <v>5</v>
      </c>
      <c r="D364" s="3" t="s">
        <v>5</v>
      </c>
      <c r="E364" s="3" t="s">
        <v>5</v>
      </c>
    </row>
    <row r="365" spans="1:5" x14ac:dyDescent="0.25">
      <c r="A365" s="4" t="s">
        <v>840</v>
      </c>
      <c r="B365" t="s">
        <v>841</v>
      </c>
      <c r="C365" s="3" t="s">
        <v>5</v>
      </c>
      <c r="D365" s="3" t="s">
        <v>6</v>
      </c>
      <c r="E365" s="3" t="s">
        <v>5</v>
      </c>
    </row>
    <row r="366" spans="1:5" x14ac:dyDescent="0.25">
      <c r="A366" s="4" t="s">
        <v>842</v>
      </c>
      <c r="B366" t="s">
        <v>843</v>
      </c>
      <c r="C366" s="3" t="s">
        <v>5</v>
      </c>
      <c r="D366" s="3" t="s">
        <v>6</v>
      </c>
      <c r="E366" s="3" t="s">
        <v>5</v>
      </c>
    </row>
    <row r="367" spans="1:5" x14ac:dyDescent="0.25">
      <c r="A367" s="4" t="s">
        <v>844</v>
      </c>
      <c r="B367" t="s">
        <v>845</v>
      </c>
      <c r="C367" s="3" t="s">
        <v>5</v>
      </c>
      <c r="D367" s="3" t="s">
        <v>6</v>
      </c>
      <c r="E367" s="3" t="s">
        <v>5</v>
      </c>
    </row>
    <row r="368" spans="1:5" x14ac:dyDescent="0.25">
      <c r="A368" s="4" t="s">
        <v>846</v>
      </c>
      <c r="B368" t="s">
        <v>847</v>
      </c>
      <c r="C368" s="3" t="s">
        <v>5</v>
      </c>
      <c r="D368" s="3" t="s">
        <v>5</v>
      </c>
      <c r="E368" s="3" t="s">
        <v>5</v>
      </c>
    </row>
    <row r="369" spans="1:5" x14ac:dyDescent="0.25">
      <c r="A369" s="4" t="s">
        <v>848</v>
      </c>
      <c r="B369" t="s">
        <v>849</v>
      </c>
      <c r="C369" s="3" t="s">
        <v>5</v>
      </c>
      <c r="D369" s="3" t="s">
        <v>5</v>
      </c>
      <c r="E369" s="3" t="s">
        <v>5</v>
      </c>
    </row>
    <row r="370" spans="1:5" x14ac:dyDescent="0.25">
      <c r="A370" s="4" t="s">
        <v>850</v>
      </c>
      <c r="B370" t="s">
        <v>851</v>
      </c>
      <c r="C370" s="3" t="s">
        <v>5</v>
      </c>
      <c r="D370" s="3" t="s">
        <v>6</v>
      </c>
      <c r="E370" s="3" t="s">
        <v>5</v>
      </c>
    </row>
    <row r="371" spans="1:5" x14ac:dyDescent="0.25">
      <c r="A371" s="4" t="s">
        <v>852</v>
      </c>
      <c r="B371" t="s">
        <v>853</v>
      </c>
      <c r="C371" s="3" t="s">
        <v>5</v>
      </c>
      <c r="D371" s="3" t="s">
        <v>5</v>
      </c>
      <c r="E371" s="3" t="s">
        <v>5</v>
      </c>
    </row>
    <row r="372" spans="1:5" x14ac:dyDescent="0.25">
      <c r="A372" s="4" t="s">
        <v>854</v>
      </c>
      <c r="B372" t="s">
        <v>855</v>
      </c>
      <c r="C372" s="3" t="s">
        <v>5</v>
      </c>
      <c r="D372" s="3" t="s">
        <v>5</v>
      </c>
      <c r="E372" s="3" t="s">
        <v>5</v>
      </c>
    </row>
    <row r="373" spans="1:5" x14ac:dyDescent="0.25">
      <c r="A373" s="4" t="s">
        <v>856</v>
      </c>
      <c r="B373" t="s">
        <v>857</v>
      </c>
      <c r="C373" s="3" t="s">
        <v>5</v>
      </c>
      <c r="D373" s="3" t="s">
        <v>6</v>
      </c>
      <c r="E373" s="3" t="s">
        <v>6</v>
      </c>
    </row>
    <row r="374" spans="1:5" x14ac:dyDescent="0.25">
      <c r="A374" s="4" t="s">
        <v>858</v>
      </c>
      <c r="B374" t="s">
        <v>859</v>
      </c>
      <c r="C374" s="3" t="s">
        <v>5</v>
      </c>
      <c r="D374" s="3" t="s">
        <v>5</v>
      </c>
      <c r="E374" s="3" t="s">
        <v>5</v>
      </c>
    </row>
    <row r="375" spans="1:5" x14ac:dyDescent="0.25">
      <c r="A375" s="4" t="s">
        <v>860</v>
      </c>
      <c r="B375" t="s">
        <v>861</v>
      </c>
      <c r="C375" s="3" t="s">
        <v>5</v>
      </c>
      <c r="D375" s="3" t="s">
        <v>6</v>
      </c>
      <c r="E375" s="3" t="s">
        <v>5</v>
      </c>
    </row>
    <row r="376" spans="1:5" x14ac:dyDescent="0.25">
      <c r="A376" s="4" t="s">
        <v>862</v>
      </c>
      <c r="B376" t="s">
        <v>863</v>
      </c>
      <c r="C376" s="3" t="s">
        <v>5</v>
      </c>
      <c r="D376" s="3" t="s">
        <v>5</v>
      </c>
      <c r="E376" s="3" t="s">
        <v>5</v>
      </c>
    </row>
    <row r="377" spans="1:5" x14ac:dyDescent="0.25">
      <c r="A377" s="4" t="s">
        <v>864</v>
      </c>
      <c r="B377" t="s">
        <v>865</v>
      </c>
      <c r="C377" s="3" t="s">
        <v>5</v>
      </c>
      <c r="D377" s="3" t="s">
        <v>6</v>
      </c>
      <c r="E377" s="3" t="s">
        <v>5</v>
      </c>
    </row>
    <row r="378" spans="1:5" x14ac:dyDescent="0.25">
      <c r="A378" s="4" t="s">
        <v>866</v>
      </c>
      <c r="B378" t="s">
        <v>867</v>
      </c>
      <c r="C378" s="3" t="s">
        <v>5</v>
      </c>
      <c r="D378" s="3" t="s">
        <v>5</v>
      </c>
      <c r="E378" s="3" t="s">
        <v>5</v>
      </c>
    </row>
    <row r="379" spans="1:5" x14ac:dyDescent="0.25">
      <c r="A379" s="4" t="s">
        <v>33</v>
      </c>
      <c r="B379" t="s">
        <v>34</v>
      </c>
      <c r="C379" s="3" t="s">
        <v>5</v>
      </c>
      <c r="D379" s="3" t="s">
        <v>6</v>
      </c>
      <c r="E379" s="3" t="s">
        <v>5</v>
      </c>
    </row>
    <row r="380" spans="1:5" x14ac:dyDescent="0.25">
      <c r="A380" s="4" t="s">
        <v>868</v>
      </c>
      <c r="B380" t="s">
        <v>869</v>
      </c>
      <c r="C380" s="3" t="s">
        <v>5</v>
      </c>
      <c r="D380" s="3" t="s">
        <v>6</v>
      </c>
      <c r="E380" s="3" t="s">
        <v>5</v>
      </c>
    </row>
    <row r="381" spans="1:5" x14ac:dyDescent="0.25">
      <c r="A381" s="4" t="s">
        <v>870</v>
      </c>
      <c r="B381" t="s">
        <v>871</v>
      </c>
      <c r="C381" s="3" t="s">
        <v>5</v>
      </c>
      <c r="D381" s="3" t="s">
        <v>5</v>
      </c>
      <c r="E381" s="3" t="s">
        <v>5</v>
      </c>
    </row>
    <row r="382" spans="1:5" x14ac:dyDescent="0.25">
      <c r="A382" s="4" t="s">
        <v>872</v>
      </c>
      <c r="B382" t="s">
        <v>873</v>
      </c>
      <c r="C382" s="3" t="s">
        <v>5</v>
      </c>
      <c r="D382" s="3" t="s">
        <v>6</v>
      </c>
      <c r="E382" s="3" t="s">
        <v>5</v>
      </c>
    </row>
    <row r="383" spans="1:5" x14ac:dyDescent="0.25">
      <c r="A383" s="4" t="s">
        <v>874</v>
      </c>
      <c r="B383" t="s">
        <v>875</v>
      </c>
      <c r="C383" s="3" t="s">
        <v>5</v>
      </c>
      <c r="D383" s="3" t="s">
        <v>6</v>
      </c>
      <c r="E383" s="3" t="s">
        <v>5</v>
      </c>
    </row>
    <row r="384" spans="1:5" x14ac:dyDescent="0.25">
      <c r="A384" s="4" t="s">
        <v>876</v>
      </c>
      <c r="B384" t="s">
        <v>877</v>
      </c>
      <c r="C384" s="3" t="s">
        <v>5</v>
      </c>
      <c r="D384" s="3" t="s">
        <v>6</v>
      </c>
      <c r="E384" s="3" t="s">
        <v>5</v>
      </c>
    </row>
    <row r="385" spans="1:5" x14ac:dyDescent="0.25">
      <c r="A385" s="4" t="s">
        <v>878</v>
      </c>
      <c r="B385" t="s">
        <v>879</v>
      </c>
      <c r="C385" s="3" t="s">
        <v>5</v>
      </c>
      <c r="D385" s="3" t="s">
        <v>5</v>
      </c>
      <c r="E385" s="3" t="s">
        <v>5</v>
      </c>
    </row>
    <row r="386" spans="1:5" x14ac:dyDescent="0.25">
      <c r="A386" s="4" t="s">
        <v>880</v>
      </c>
      <c r="B386" t="s">
        <v>881</v>
      </c>
      <c r="C386" s="3" t="s">
        <v>5</v>
      </c>
      <c r="D386" s="3" t="s">
        <v>6</v>
      </c>
      <c r="E386" s="3" t="s">
        <v>5</v>
      </c>
    </row>
    <row r="387" spans="1:5" x14ac:dyDescent="0.25">
      <c r="A387" s="4" t="s">
        <v>882</v>
      </c>
      <c r="B387" t="s">
        <v>883</v>
      </c>
      <c r="C387" s="3" t="s">
        <v>5</v>
      </c>
      <c r="D387" s="3" t="s">
        <v>5</v>
      </c>
      <c r="E387" s="3" t="s">
        <v>5</v>
      </c>
    </row>
    <row r="388" spans="1:5" x14ac:dyDescent="0.25">
      <c r="A388" s="4" t="s">
        <v>884</v>
      </c>
      <c r="B388" t="s">
        <v>885</v>
      </c>
      <c r="C388" s="3" t="s">
        <v>5</v>
      </c>
      <c r="D388" s="3" t="s">
        <v>5</v>
      </c>
      <c r="E388" s="3" t="s">
        <v>5</v>
      </c>
    </row>
    <row r="389" spans="1:5" x14ac:dyDescent="0.25">
      <c r="A389" s="4" t="s">
        <v>886</v>
      </c>
      <c r="B389" t="s">
        <v>887</v>
      </c>
      <c r="C389" s="3" t="s">
        <v>5</v>
      </c>
      <c r="D389" s="3" t="s">
        <v>6</v>
      </c>
      <c r="E389" s="3" t="s">
        <v>5</v>
      </c>
    </row>
    <row r="390" spans="1:5" x14ac:dyDescent="0.25">
      <c r="A390" s="4" t="s">
        <v>888</v>
      </c>
      <c r="B390" t="s">
        <v>889</v>
      </c>
      <c r="C390" s="3" t="s">
        <v>5</v>
      </c>
      <c r="D390" s="3" t="s">
        <v>6</v>
      </c>
      <c r="E390" s="3" t="s">
        <v>5</v>
      </c>
    </row>
    <row r="391" spans="1:5" x14ac:dyDescent="0.25">
      <c r="A391" s="4" t="s">
        <v>890</v>
      </c>
      <c r="B391" t="s">
        <v>891</v>
      </c>
      <c r="C391" s="3" t="s">
        <v>5</v>
      </c>
      <c r="D391" s="3" t="s">
        <v>6</v>
      </c>
      <c r="E391" s="3" t="s">
        <v>5</v>
      </c>
    </row>
    <row r="392" spans="1:5" x14ac:dyDescent="0.25">
      <c r="A392" s="4" t="s">
        <v>892</v>
      </c>
      <c r="B392" t="s">
        <v>893</v>
      </c>
      <c r="C392" s="3" t="s">
        <v>5</v>
      </c>
      <c r="D392" s="3" t="s">
        <v>6</v>
      </c>
      <c r="E392" s="3" t="s">
        <v>5</v>
      </c>
    </row>
    <row r="393" spans="1:5" x14ac:dyDescent="0.25">
      <c r="A393" s="4" t="s">
        <v>894</v>
      </c>
      <c r="B393" t="s">
        <v>895</v>
      </c>
      <c r="C393" s="3" t="s">
        <v>5</v>
      </c>
      <c r="D393" s="3" t="s">
        <v>6</v>
      </c>
      <c r="E393" s="3" t="s">
        <v>5</v>
      </c>
    </row>
    <row r="394" spans="1:5" x14ac:dyDescent="0.25">
      <c r="A394" s="4" t="s">
        <v>896</v>
      </c>
      <c r="B394" t="s">
        <v>897</v>
      </c>
      <c r="C394" s="3" t="s">
        <v>5</v>
      </c>
      <c r="D394" s="3" t="s">
        <v>6</v>
      </c>
      <c r="E394" s="3" t="s">
        <v>5</v>
      </c>
    </row>
    <row r="395" spans="1:5" x14ac:dyDescent="0.25">
      <c r="A395" s="4" t="s">
        <v>898</v>
      </c>
      <c r="B395" t="s">
        <v>899</v>
      </c>
      <c r="C395" s="3" t="s">
        <v>5</v>
      </c>
      <c r="D395" s="3" t="s">
        <v>6</v>
      </c>
      <c r="E395" s="3" t="s">
        <v>5</v>
      </c>
    </row>
    <row r="396" spans="1:5" x14ac:dyDescent="0.25">
      <c r="A396" s="4" t="s">
        <v>900</v>
      </c>
      <c r="B396" t="s">
        <v>901</v>
      </c>
      <c r="C396" s="3" t="s">
        <v>5</v>
      </c>
      <c r="D396" s="3" t="s">
        <v>5</v>
      </c>
      <c r="E396" s="3" t="s">
        <v>5</v>
      </c>
    </row>
    <row r="397" spans="1:5" x14ac:dyDescent="0.25">
      <c r="A397" s="4" t="s">
        <v>902</v>
      </c>
      <c r="B397" t="s">
        <v>903</v>
      </c>
      <c r="C397" s="3" t="s">
        <v>5</v>
      </c>
      <c r="D397" s="3" t="s">
        <v>5</v>
      </c>
      <c r="E397" s="3" t="s">
        <v>5</v>
      </c>
    </row>
    <row r="398" spans="1:5" x14ac:dyDescent="0.25">
      <c r="A398" s="4" t="s">
        <v>904</v>
      </c>
      <c r="B398" t="s">
        <v>905</v>
      </c>
      <c r="C398" s="3" t="s">
        <v>5</v>
      </c>
      <c r="D398" s="3" t="s">
        <v>6</v>
      </c>
      <c r="E398" s="3" t="s">
        <v>5</v>
      </c>
    </row>
    <row r="399" spans="1:5" x14ac:dyDescent="0.25">
      <c r="A399" s="4" t="s">
        <v>906</v>
      </c>
      <c r="B399" t="s">
        <v>907</v>
      </c>
      <c r="C399" s="3" t="s">
        <v>5</v>
      </c>
      <c r="D399" s="3" t="s">
        <v>5</v>
      </c>
      <c r="E399" s="3" t="s">
        <v>5</v>
      </c>
    </row>
    <row r="400" spans="1:5" x14ac:dyDescent="0.25">
      <c r="A400" s="4" t="s">
        <v>908</v>
      </c>
      <c r="B400" t="s">
        <v>909</v>
      </c>
      <c r="C400" s="3" t="s">
        <v>5</v>
      </c>
      <c r="D400" s="3" t="s">
        <v>6</v>
      </c>
      <c r="E400" s="3" t="s">
        <v>5</v>
      </c>
    </row>
    <row r="401" spans="1:5" x14ac:dyDescent="0.25">
      <c r="A401" s="4" t="s">
        <v>910</v>
      </c>
      <c r="B401" t="s">
        <v>911</v>
      </c>
      <c r="C401" s="3" t="s">
        <v>5</v>
      </c>
      <c r="D401" s="3" t="s">
        <v>5</v>
      </c>
      <c r="E401" s="3" t="s">
        <v>5</v>
      </c>
    </row>
    <row r="402" spans="1:5" x14ac:dyDescent="0.25">
      <c r="A402" s="4" t="s">
        <v>912</v>
      </c>
      <c r="B402" t="s">
        <v>913</v>
      </c>
      <c r="C402" s="3" t="s">
        <v>5</v>
      </c>
      <c r="D402" s="3" t="s">
        <v>6</v>
      </c>
      <c r="E402" s="3" t="s">
        <v>5</v>
      </c>
    </row>
    <row r="403" spans="1:5" x14ac:dyDescent="0.25">
      <c r="A403" s="4" t="s">
        <v>914</v>
      </c>
      <c r="B403" t="s">
        <v>915</v>
      </c>
      <c r="C403" s="3" t="s">
        <v>5</v>
      </c>
      <c r="D403" s="3" t="s">
        <v>6</v>
      </c>
      <c r="E403" s="3" t="s">
        <v>5</v>
      </c>
    </row>
    <row r="404" spans="1:5" x14ac:dyDescent="0.25">
      <c r="A404" s="4" t="s">
        <v>916</v>
      </c>
      <c r="B404" t="s">
        <v>917</v>
      </c>
      <c r="C404" s="3" t="s">
        <v>5</v>
      </c>
      <c r="D404" s="3" t="s">
        <v>6</v>
      </c>
      <c r="E404" s="3" t="s">
        <v>5</v>
      </c>
    </row>
    <row r="405" spans="1:5" x14ac:dyDescent="0.25">
      <c r="A405" s="4" t="s">
        <v>918</v>
      </c>
      <c r="B405" t="s">
        <v>919</v>
      </c>
      <c r="C405" s="3" t="s">
        <v>5</v>
      </c>
      <c r="D405" s="3" t="s">
        <v>6</v>
      </c>
      <c r="E405" s="3" t="s">
        <v>5</v>
      </c>
    </row>
    <row r="406" spans="1:5" x14ac:dyDescent="0.25">
      <c r="A406" s="4" t="s">
        <v>920</v>
      </c>
      <c r="B406" t="s">
        <v>921</v>
      </c>
      <c r="C406" s="3" t="s">
        <v>5</v>
      </c>
      <c r="D406" s="3" t="s">
        <v>6</v>
      </c>
      <c r="E406" s="3" t="s">
        <v>5</v>
      </c>
    </row>
    <row r="407" spans="1:5" x14ac:dyDescent="0.25">
      <c r="A407" s="4" t="s">
        <v>922</v>
      </c>
      <c r="B407" t="s">
        <v>923</v>
      </c>
      <c r="C407" s="3" t="s">
        <v>5</v>
      </c>
      <c r="D407" s="3" t="s">
        <v>5</v>
      </c>
      <c r="E407" s="3" t="s">
        <v>5</v>
      </c>
    </row>
    <row r="408" spans="1:5" x14ac:dyDescent="0.25">
      <c r="A408" s="4" t="s">
        <v>924</v>
      </c>
      <c r="B408" t="s">
        <v>925</v>
      </c>
      <c r="C408" s="3" t="s">
        <v>5</v>
      </c>
      <c r="D408" s="3" t="s">
        <v>6</v>
      </c>
      <c r="E408" s="3" t="s">
        <v>5</v>
      </c>
    </row>
    <row r="409" spans="1:5" x14ac:dyDescent="0.25">
      <c r="A409" s="4" t="s">
        <v>926</v>
      </c>
      <c r="B409" t="s">
        <v>927</v>
      </c>
      <c r="C409" s="3" t="s">
        <v>5</v>
      </c>
      <c r="D409" s="3" t="s">
        <v>6</v>
      </c>
      <c r="E409" s="3" t="s">
        <v>5</v>
      </c>
    </row>
    <row r="410" spans="1:5" x14ac:dyDescent="0.25">
      <c r="A410" s="4" t="s">
        <v>928</v>
      </c>
      <c r="B410" t="s">
        <v>929</v>
      </c>
      <c r="C410" s="3" t="s">
        <v>5</v>
      </c>
      <c r="D410" s="3" t="s">
        <v>6</v>
      </c>
      <c r="E410" s="3" t="s">
        <v>5</v>
      </c>
    </row>
    <row r="411" spans="1:5" x14ac:dyDescent="0.25">
      <c r="A411" s="4" t="s">
        <v>3</v>
      </c>
      <c r="B411" t="s">
        <v>4</v>
      </c>
      <c r="C411" s="3" t="s">
        <v>5</v>
      </c>
      <c r="D411" s="3" t="s">
        <v>6</v>
      </c>
      <c r="E411" s="3" t="s">
        <v>5</v>
      </c>
    </row>
    <row r="412" spans="1:5" x14ac:dyDescent="0.25">
      <c r="A412" s="4" t="s">
        <v>31</v>
      </c>
      <c r="B412" t="s">
        <v>32</v>
      </c>
      <c r="C412" s="3" t="s">
        <v>5</v>
      </c>
      <c r="D412" s="3" t="s">
        <v>6</v>
      </c>
      <c r="E412" s="3" t="s">
        <v>5</v>
      </c>
    </row>
    <row r="413" spans="1:5" x14ac:dyDescent="0.25">
      <c r="A413" s="4" t="s">
        <v>29</v>
      </c>
      <c r="B413" t="s">
        <v>30</v>
      </c>
      <c r="C413" s="3" t="s">
        <v>5</v>
      </c>
      <c r="D413" s="3" t="s">
        <v>6</v>
      </c>
      <c r="E413" s="3" t="s">
        <v>5</v>
      </c>
    </row>
    <row r="414" spans="1:5" x14ac:dyDescent="0.25">
      <c r="A414" s="4" t="s">
        <v>930</v>
      </c>
      <c r="B414" t="s">
        <v>931</v>
      </c>
      <c r="C414" s="3" t="s">
        <v>5</v>
      </c>
      <c r="D414" s="3" t="s">
        <v>5</v>
      </c>
      <c r="E414" s="3" t="s">
        <v>5</v>
      </c>
    </row>
    <row r="415" spans="1:5" x14ac:dyDescent="0.25">
      <c r="A415" s="4" t="s">
        <v>932</v>
      </c>
      <c r="B415" t="s">
        <v>933</v>
      </c>
      <c r="C415" s="3" t="s">
        <v>5</v>
      </c>
      <c r="D415" s="3" t="s">
        <v>6</v>
      </c>
      <c r="E415" s="3" t="s">
        <v>5</v>
      </c>
    </row>
    <row r="416" spans="1:5" x14ac:dyDescent="0.25">
      <c r="A416" s="4" t="s">
        <v>934</v>
      </c>
      <c r="B416" t="s">
        <v>935</v>
      </c>
      <c r="C416" s="3" t="s">
        <v>5</v>
      </c>
      <c r="D416" s="3" t="s">
        <v>6</v>
      </c>
      <c r="E416" s="3" t="s">
        <v>5</v>
      </c>
    </row>
    <row r="417" spans="1:5" x14ac:dyDescent="0.25">
      <c r="A417" s="4" t="s">
        <v>61</v>
      </c>
      <c r="B417" t="s">
        <v>62</v>
      </c>
      <c r="C417" s="3" t="s">
        <v>5</v>
      </c>
      <c r="D417" s="3" t="s">
        <v>5</v>
      </c>
      <c r="E417" s="3" t="s">
        <v>5</v>
      </c>
    </row>
    <row r="418" spans="1:5" x14ac:dyDescent="0.25">
      <c r="A418" s="4" t="s">
        <v>936</v>
      </c>
      <c r="B418" t="s">
        <v>937</v>
      </c>
      <c r="C418" s="3" t="s">
        <v>5</v>
      </c>
      <c r="D418" s="3" t="s">
        <v>6</v>
      </c>
      <c r="E418" s="3" t="s">
        <v>5</v>
      </c>
    </row>
    <row r="419" spans="1:5" x14ac:dyDescent="0.25">
      <c r="A419" s="4" t="s">
        <v>15</v>
      </c>
      <c r="B419" t="s">
        <v>16</v>
      </c>
      <c r="C419" s="3" t="s">
        <v>5</v>
      </c>
      <c r="D419" s="3" t="s">
        <v>6</v>
      </c>
      <c r="E419" s="3" t="s">
        <v>6</v>
      </c>
    </row>
    <row r="420" spans="1:5" x14ac:dyDescent="0.25">
      <c r="A420" s="4" t="s">
        <v>938</v>
      </c>
      <c r="B420" t="s">
        <v>939</v>
      </c>
      <c r="C420" s="3" t="s">
        <v>5</v>
      </c>
      <c r="D420" s="3" t="s">
        <v>5</v>
      </c>
      <c r="E420" s="3" t="s">
        <v>5</v>
      </c>
    </row>
    <row r="421" spans="1:5" x14ac:dyDescent="0.25">
      <c r="A421" s="4" t="s">
        <v>940</v>
      </c>
      <c r="B421" t="s">
        <v>941</v>
      </c>
      <c r="C421" s="3" t="s">
        <v>5</v>
      </c>
      <c r="D421" s="3" t="s">
        <v>5</v>
      </c>
      <c r="E421" s="3" t="s">
        <v>5</v>
      </c>
    </row>
    <row r="422" spans="1:5" x14ac:dyDescent="0.25">
      <c r="A422" s="4" t="s">
        <v>942</v>
      </c>
      <c r="B422" t="s">
        <v>943</v>
      </c>
      <c r="C422" s="3" t="s">
        <v>5</v>
      </c>
      <c r="D422" s="3" t="s">
        <v>6</v>
      </c>
      <c r="E422" s="3" t="s">
        <v>5</v>
      </c>
    </row>
    <row r="423" spans="1:5" x14ac:dyDescent="0.25">
      <c r="A423" s="4" t="s">
        <v>944</v>
      </c>
      <c r="B423" t="s">
        <v>945</v>
      </c>
      <c r="C423" s="3" t="s">
        <v>5</v>
      </c>
      <c r="D423" s="3" t="s">
        <v>5</v>
      </c>
      <c r="E423" s="3" t="s">
        <v>5</v>
      </c>
    </row>
    <row r="424" spans="1:5" x14ac:dyDescent="0.25">
      <c r="A424" s="4" t="s">
        <v>946</v>
      </c>
      <c r="B424" t="s">
        <v>947</v>
      </c>
      <c r="C424" s="3" t="s">
        <v>5</v>
      </c>
      <c r="D424" s="3" t="s">
        <v>5</v>
      </c>
      <c r="E424" s="3" t="s">
        <v>5</v>
      </c>
    </row>
    <row r="425" spans="1:5" x14ac:dyDescent="0.25">
      <c r="A425" s="4" t="s">
        <v>948</v>
      </c>
      <c r="B425" t="s">
        <v>949</v>
      </c>
      <c r="C425" s="3" t="s">
        <v>5</v>
      </c>
      <c r="D425" s="3" t="s">
        <v>6</v>
      </c>
      <c r="E425" s="3" t="s">
        <v>5</v>
      </c>
    </row>
    <row r="426" spans="1:5" x14ac:dyDescent="0.25">
      <c r="A426" s="4" t="s">
        <v>950</v>
      </c>
      <c r="B426" t="s">
        <v>951</v>
      </c>
      <c r="C426" s="3" t="s">
        <v>5</v>
      </c>
      <c r="D426" s="3" t="s">
        <v>6</v>
      </c>
      <c r="E426" s="3" t="s">
        <v>5</v>
      </c>
    </row>
    <row r="427" spans="1:5" x14ac:dyDescent="0.25">
      <c r="A427" s="4" t="s">
        <v>952</v>
      </c>
      <c r="B427" t="s">
        <v>953</v>
      </c>
      <c r="C427" s="3" t="s">
        <v>5</v>
      </c>
      <c r="D427" s="3" t="s">
        <v>5</v>
      </c>
      <c r="E427" s="3" t="s">
        <v>5</v>
      </c>
    </row>
    <row r="428" spans="1:5" x14ac:dyDescent="0.25">
      <c r="A428" s="4" t="s">
        <v>954</v>
      </c>
      <c r="B428" t="s">
        <v>955</v>
      </c>
      <c r="C428" s="3" t="s">
        <v>5</v>
      </c>
      <c r="D428" s="3" t="s">
        <v>6</v>
      </c>
      <c r="E428" s="3" t="s">
        <v>5</v>
      </c>
    </row>
    <row r="429" spans="1:5" x14ac:dyDescent="0.25">
      <c r="A429" s="4" t="s">
        <v>956</v>
      </c>
      <c r="B429" t="s">
        <v>957</v>
      </c>
      <c r="C429" s="3" t="s">
        <v>5</v>
      </c>
      <c r="D429" s="3" t="s">
        <v>6</v>
      </c>
      <c r="E429" s="3" t="s">
        <v>5</v>
      </c>
    </row>
    <row r="430" spans="1:5" x14ac:dyDescent="0.25">
      <c r="A430" s="4" t="s">
        <v>958</v>
      </c>
      <c r="B430" t="s">
        <v>959</v>
      </c>
      <c r="C430" s="3" t="s">
        <v>5</v>
      </c>
      <c r="D430" s="3" t="s">
        <v>6</v>
      </c>
      <c r="E430" s="3" t="s">
        <v>5</v>
      </c>
    </row>
    <row r="431" spans="1:5" x14ac:dyDescent="0.25">
      <c r="A431" s="4" t="s">
        <v>19</v>
      </c>
      <c r="B431" t="s">
        <v>20</v>
      </c>
      <c r="C431" s="3" t="s">
        <v>5</v>
      </c>
      <c r="D431" s="3" t="s">
        <v>6</v>
      </c>
      <c r="E431" s="3" t="s">
        <v>5</v>
      </c>
    </row>
    <row r="432" spans="1:5" x14ac:dyDescent="0.25">
      <c r="A432" s="4" t="s">
        <v>27</v>
      </c>
      <c r="B432" t="s">
        <v>28</v>
      </c>
      <c r="C432" s="3" t="s">
        <v>5</v>
      </c>
      <c r="D432" s="3" t="s">
        <v>6</v>
      </c>
      <c r="E432" s="3" t="s">
        <v>5</v>
      </c>
    </row>
    <row r="433" spans="1:5" x14ac:dyDescent="0.25">
      <c r="A433" s="4" t="s">
        <v>64</v>
      </c>
      <c r="B433" t="s">
        <v>51</v>
      </c>
      <c r="C433" s="3" t="s">
        <v>5</v>
      </c>
      <c r="D433" s="3" t="s">
        <v>5</v>
      </c>
      <c r="E433" s="3" t="s">
        <v>5</v>
      </c>
    </row>
    <row r="434" spans="1:5" x14ac:dyDescent="0.25">
      <c r="A434" s="4" t="s">
        <v>960</v>
      </c>
      <c r="B434" t="s">
        <v>961</v>
      </c>
      <c r="C434" s="3" t="s">
        <v>5</v>
      </c>
      <c r="D434" s="3" t="s">
        <v>5</v>
      </c>
      <c r="E434" s="3" t="s">
        <v>6</v>
      </c>
    </row>
    <row r="435" spans="1:5" x14ac:dyDescent="0.25">
      <c r="A435" s="4" t="s">
        <v>962</v>
      </c>
      <c r="B435" t="s">
        <v>963</v>
      </c>
      <c r="C435" s="3" t="s">
        <v>5</v>
      </c>
      <c r="D435" s="3" t="s">
        <v>6</v>
      </c>
      <c r="E435" s="3" t="s">
        <v>5</v>
      </c>
    </row>
    <row r="436" spans="1:5" x14ac:dyDescent="0.25">
      <c r="A436" s="4" t="s">
        <v>964</v>
      </c>
      <c r="B436" t="s">
        <v>965</v>
      </c>
      <c r="C436" s="3" t="s">
        <v>5</v>
      </c>
      <c r="D436" s="3" t="s">
        <v>5</v>
      </c>
      <c r="E436" s="3" t="s">
        <v>5</v>
      </c>
    </row>
    <row r="437" spans="1:5" x14ac:dyDescent="0.25">
      <c r="A437" s="4" t="s">
        <v>966</v>
      </c>
      <c r="B437" t="s">
        <v>967</v>
      </c>
      <c r="C437" s="3" t="s">
        <v>5</v>
      </c>
      <c r="D437" s="3" t="s">
        <v>5</v>
      </c>
      <c r="E437" s="3" t="s">
        <v>5</v>
      </c>
    </row>
    <row r="438" spans="1:5" x14ac:dyDescent="0.25">
      <c r="A438" s="4" t="s">
        <v>112</v>
      </c>
      <c r="B438" t="s">
        <v>968</v>
      </c>
      <c r="C438" s="3" t="s">
        <v>5</v>
      </c>
      <c r="D438" s="3" t="s">
        <v>5</v>
      </c>
      <c r="E438" s="3" t="s">
        <v>5</v>
      </c>
    </row>
    <row r="439" spans="1:5" x14ac:dyDescent="0.25">
      <c r="A439" s="4" t="s">
        <v>969</v>
      </c>
      <c r="B439" t="s">
        <v>970</v>
      </c>
      <c r="C439" s="3" t="s">
        <v>5</v>
      </c>
      <c r="D439" s="3" t="s">
        <v>5</v>
      </c>
      <c r="E439" s="3" t="s">
        <v>5</v>
      </c>
    </row>
    <row r="440" spans="1:5" x14ac:dyDescent="0.25">
      <c r="A440" s="4" t="s">
        <v>971</v>
      </c>
      <c r="B440" t="s">
        <v>972</v>
      </c>
      <c r="C440" s="3" t="s">
        <v>5</v>
      </c>
      <c r="D440" s="3" t="s">
        <v>6</v>
      </c>
      <c r="E440" s="3" t="s">
        <v>5</v>
      </c>
    </row>
    <row r="441" spans="1:5" x14ac:dyDescent="0.25">
      <c r="A441" s="4" t="s">
        <v>973</v>
      </c>
      <c r="B441" t="s">
        <v>974</v>
      </c>
      <c r="C441" s="3" t="s">
        <v>5</v>
      </c>
      <c r="D441" s="3" t="s">
        <v>6</v>
      </c>
      <c r="E441" s="3" t="s">
        <v>6</v>
      </c>
    </row>
    <row r="442" spans="1:5" x14ac:dyDescent="0.25">
      <c r="A442" s="4" t="s">
        <v>975</v>
      </c>
      <c r="B442" t="s">
        <v>976</v>
      </c>
      <c r="C442" s="3" t="s">
        <v>5</v>
      </c>
      <c r="D442" s="3" t="s">
        <v>6</v>
      </c>
      <c r="E442" s="3" t="s">
        <v>5</v>
      </c>
    </row>
    <row r="443" spans="1:5" x14ac:dyDescent="0.25">
      <c r="A443" s="4" t="s">
        <v>977</v>
      </c>
      <c r="B443" t="s">
        <v>978</v>
      </c>
      <c r="C443" s="3" t="s">
        <v>5</v>
      </c>
      <c r="D443" s="3" t="s">
        <v>6</v>
      </c>
      <c r="E443" s="3" t="s">
        <v>5</v>
      </c>
    </row>
    <row r="444" spans="1:5" x14ac:dyDescent="0.25">
      <c r="A444" s="4" t="s">
        <v>979</v>
      </c>
      <c r="B444" t="s">
        <v>980</v>
      </c>
      <c r="C444" s="3" t="s">
        <v>5</v>
      </c>
      <c r="D444" s="3" t="s">
        <v>6</v>
      </c>
      <c r="E444" s="3" t="s">
        <v>5</v>
      </c>
    </row>
    <row r="445" spans="1:5" x14ac:dyDescent="0.25">
      <c r="A445" s="4" t="s">
        <v>981</v>
      </c>
      <c r="B445" t="s">
        <v>982</v>
      </c>
      <c r="C445" s="3" t="s">
        <v>5</v>
      </c>
      <c r="D445" s="3" t="s">
        <v>6</v>
      </c>
      <c r="E445" s="3" t="s">
        <v>5</v>
      </c>
    </row>
    <row r="446" spans="1:5" x14ac:dyDescent="0.25">
      <c r="A446" s="4" t="s">
        <v>983</v>
      </c>
      <c r="B446" t="s">
        <v>984</v>
      </c>
      <c r="C446" s="3" t="s">
        <v>5</v>
      </c>
      <c r="D446" s="3" t="s">
        <v>6</v>
      </c>
      <c r="E446" s="3" t="s">
        <v>6</v>
      </c>
    </row>
    <row r="447" spans="1:5" x14ac:dyDescent="0.25">
      <c r="A447" s="4" t="s">
        <v>985</v>
      </c>
      <c r="B447" t="s">
        <v>986</v>
      </c>
      <c r="C447" s="3" t="s">
        <v>5</v>
      </c>
      <c r="D447" s="3" t="s">
        <v>5</v>
      </c>
      <c r="E447" s="3" t="s">
        <v>6</v>
      </c>
    </row>
    <row r="448" spans="1:5" x14ac:dyDescent="0.25">
      <c r="A448" s="4" t="s">
        <v>987</v>
      </c>
      <c r="B448" t="s">
        <v>988</v>
      </c>
      <c r="C448" s="3" t="s">
        <v>5</v>
      </c>
      <c r="D448" s="3" t="s">
        <v>5</v>
      </c>
      <c r="E448" s="3" t="s">
        <v>6</v>
      </c>
    </row>
    <row r="449" spans="1:5" x14ac:dyDescent="0.25">
      <c r="A449" s="4" t="s">
        <v>989</v>
      </c>
      <c r="B449" t="s">
        <v>990</v>
      </c>
      <c r="C449" s="3" t="s">
        <v>5</v>
      </c>
      <c r="D449" s="3" t="s">
        <v>5</v>
      </c>
      <c r="E449" s="3" t="s">
        <v>6</v>
      </c>
    </row>
    <row r="450" spans="1:5" x14ac:dyDescent="0.25">
      <c r="A450" s="4" t="s">
        <v>991</v>
      </c>
      <c r="B450" t="s">
        <v>992</v>
      </c>
      <c r="C450" s="3" t="s">
        <v>5</v>
      </c>
      <c r="D450" s="3" t="s">
        <v>6</v>
      </c>
      <c r="E450" s="3" t="s">
        <v>6</v>
      </c>
    </row>
    <row r="451" spans="1:5" x14ac:dyDescent="0.25">
      <c r="A451" s="4" t="s">
        <v>993</v>
      </c>
      <c r="B451" t="s">
        <v>994</v>
      </c>
      <c r="C451" s="3" t="s">
        <v>5</v>
      </c>
      <c r="D451" s="3" t="s">
        <v>5</v>
      </c>
      <c r="E451" s="3" t="s">
        <v>6</v>
      </c>
    </row>
    <row r="452" spans="1:5" x14ac:dyDescent="0.25">
      <c r="A452" s="4" t="s">
        <v>995</v>
      </c>
      <c r="B452" t="s">
        <v>996</v>
      </c>
      <c r="C452" s="3" t="s">
        <v>5</v>
      </c>
      <c r="D452" s="3" t="s">
        <v>6</v>
      </c>
      <c r="E452" s="3" t="s">
        <v>6</v>
      </c>
    </row>
    <row r="453" spans="1:5" x14ac:dyDescent="0.25">
      <c r="A453" s="4" t="s">
        <v>997</v>
      </c>
      <c r="B453" t="s">
        <v>998</v>
      </c>
      <c r="C453" s="3" t="s">
        <v>5</v>
      </c>
      <c r="D453" s="3" t="s">
        <v>6</v>
      </c>
      <c r="E453" s="3" t="s">
        <v>6</v>
      </c>
    </row>
    <row r="454" spans="1:5" x14ac:dyDescent="0.25">
      <c r="A454" s="4" t="s">
        <v>999</v>
      </c>
      <c r="B454" t="s">
        <v>1000</v>
      </c>
      <c r="C454" s="3" t="s">
        <v>5</v>
      </c>
      <c r="D454" s="3" t="s">
        <v>6</v>
      </c>
      <c r="E454" s="3" t="s">
        <v>6</v>
      </c>
    </row>
    <row r="455" spans="1:5" x14ac:dyDescent="0.25">
      <c r="A455" s="4" t="s">
        <v>1001</v>
      </c>
      <c r="B455" t="s">
        <v>1002</v>
      </c>
      <c r="C455" s="3" t="s">
        <v>5</v>
      </c>
      <c r="D455" s="3" t="s">
        <v>6</v>
      </c>
      <c r="E455" s="3" t="s">
        <v>6</v>
      </c>
    </row>
    <row r="456" spans="1:5" x14ac:dyDescent="0.25">
      <c r="A456" s="4" t="s">
        <v>1003</v>
      </c>
      <c r="B456" t="s">
        <v>1004</v>
      </c>
      <c r="C456" s="3" t="s">
        <v>5</v>
      </c>
      <c r="D456" s="3" t="s">
        <v>6</v>
      </c>
      <c r="E456" s="3" t="s">
        <v>6</v>
      </c>
    </row>
    <row r="457" spans="1:5" x14ac:dyDescent="0.25">
      <c r="A457" s="4" t="s">
        <v>1005</v>
      </c>
      <c r="B457" t="s">
        <v>1006</v>
      </c>
      <c r="C457" s="3" t="s">
        <v>5</v>
      </c>
      <c r="D457" s="3" t="s">
        <v>6</v>
      </c>
      <c r="E457" s="3" t="s">
        <v>6</v>
      </c>
    </row>
    <row r="458" spans="1:5" x14ac:dyDescent="0.25">
      <c r="A458" s="4" t="s">
        <v>1007</v>
      </c>
      <c r="B458" t="s">
        <v>1008</v>
      </c>
      <c r="C458" s="3" t="s">
        <v>5</v>
      </c>
      <c r="D458" s="3" t="s">
        <v>6</v>
      </c>
      <c r="E458" s="3" t="s">
        <v>6</v>
      </c>
    </row>
    <row r="459" spans="1:5" x14ac:dyDescent="0.25">
      <c r="A459" s="4" t="s">
        <v>1009</v>
      </c>
      <c r="B459" t="s">
        <v>1010</v>
      </c>
      <c r="C459" s="3" t="s">
        <v>5</v>
      </c>
      <c r="D459" s="3" t="s">
        <v>5</v>
      </c>
      <c r="E459" s="3" t="s">
        <v>6</v>
      </c>
    </row>
    <row r="460" spans="1:5" x14ac:dyDescent="0.25">
      <c r="A460" s="4" t="s">
        <v>1011</v>
      </c>
      <c r="B460" t="s">
        <v>1012</v>
      </c>
      <c r="C460" s="3" t="s">
        <v>5</v>
      </c>
      <c r="D460" s="3" t="s">
        <v>5</v>
      </c>
      <c r="E460" s="3" t="s">
        <v>6</v>
      </c>
    </row>
    <row r="461" spans="1:5" x14ac:dyDescent="0.25">
      <c r="A461" s="4" t="s">
        <v>1013</v>
      </c>
      <c r="B461" t="s">
        <v>1014</v>
      </c>
      <c r="C461" s="3" t="s">
        <v>5</v>
      </c>
      <c r="D461" s="3" t="s">
        <v>6</v>
      </c>
      <c r="E461" s="3" t="s">
        <v>6</v>
      </c>
    </row>
    <row r="462" spans="1:5" x14ac:dyDescent="0.25">
      <c r="A462" s="4" t="s">
        <v>1015</v>
      </c>
      <c r="B462" t="s">
        <v>1016</v>
      </c>
      <c r="C462" s="3" t="s">
        <v>5</v>
      </c>
      <c r="D462" s="3" t="s">
        <v>5</v>
      </c>
      <c r="E462" s="3" t="s">
        <v>6</v>
      </c>
    </row>
    <row r="463" spans="1:5" x14ac:dyDescent="0.25">
      <c r="A463" s="4" t="s">
        <v>1017</v>
      </c>
      <c r="B463" t="s">
        <v>1018</v>
      </c>
      <c r="C463" s="3" t="s">
        <v>5</v>
      </c>
      <c r="D463" s="3" t="s">
        <v>5</v>
      </c>
      <c r="E463" s="3" t="s">
        <v>6</v>
      </c>
    </row>
    <row r="464" spans="1:5" x14ac:dyDescent="0.25">
      <c r="A464" s="4" t="s">
        <v>1019</v>
      </c>
      <c r="B464" t="s">
        <v>1020</v>
      </c>
      <c r="C464" s="3" t="s">
        <v>5</v>
      </c>
      <c r="D464" s="3" t="s">
        <v>5</v>
      </c>
      <c r="E464" s="3" t="s">
        <v>6</v>
      </c>
    </row>
    <row r="465" spans="1:5" x14ac:dyDescent="0.25">
      <c r="A465" s="4" t="s">
        <v>1021</v>
      </c>
      <c r="B465" t="s">
        <v>1022</v>
      </c>
      <c r="C465" s="3" t="s">
        <v>5</v>
      </c>
      <c r="D465" s="3" t="s">
        <v>5</v>
      </c>
      <c r="E465" s="3" t="s">
        <v>6</v>
      </c>
    </row>
    <row r="466" spans="1:5" x14ac:dyDescent="0.25">
      <c r="A466" s="4" t="s">
        <v>1023</v>
      </c>
      <c r="B466" t="s">
        <v>1024</v>
      </c>
      <c r="C466" s="3" t="s">
        <v>5</v>
      </c>
      <c r="D466" s="3" t="s">
        <v>6</v>
      </c>
      <c r="E466" s="3" t="s">
        <v>6</v>
      </c>
    </row>
    <row r="467" spans="1:5" x14ac:dyDescent="0.25">
      <c r="A467" s="4" t="s">
        <v>1025</v>
      </c>
      <c r="B467" t="s">
        <v>1026</v>
      </c>
      <c r="C467" s="3" t="s">
        <v>5</v>
      </c>
      <c r="D467" s="3" t="s">
        <v>6</v>
      </c>
      <c r="E467" s="3" t="s">
        <v>6</v>
      </c>
    </row>
    <row r="468" spans="1:5" x14ac:dyDescent="0.25">
      <c r="A468" s="4" t="s">
        <v>1027</v>
      </c>
      <c r="B468" t="s">
        <v>1028</v>
      </c>
      <c r="C468" s="3" t="s">
        <v>5</v>
      </c>
      <c r="D468" s="3" t="s">
        <v>6</v>
      </c>
      <c r="E468" s="3" t="s">
        <v>6</v>
      </c>
    </row>
    <row r="469" spans="1:5" x14ac:dyDescent="0.25">
      <c r="A469" s="4" t="s">
        <v>1029</v>
      </c>
      <c r="B469" t="s">
        <v>1030</v>
      </c>
      <c r="C469" s="3" t="s">
        <v>5</v>
      </c>
      <c r="D469" s="3" t="s">
        <v>6</v>
      </c>
      <c r="E469" s="3" t="s">
        <v>6</v>
      </c>
    </row>
    <row r="470" spans="1:5" x14ac:dyDescent="0.25">
      <c r="A470" s="4" t="s">
        <v>1031</v>
      </c>
      <c r="B470" t="s">
        <v>1032</v>
      </c>
      <c r="C470" s="3" t="s">
        <v>5</v>
      </c>
      <c r="D470" s="3" t="s">
        <v>6</v>
      </c>
      <c r="E470" s="3" t="s">
        <v>6</v>
      </c>
    </row>
    <row r="471" spans="1:5" x14ac:dyDescent="0.25">
      <c r="A471" s="4" t="s">
        <v>1033</v>
      </c>
      <c r="B471" t="s">
        <v>1034</v>
      </c>
      <c r="C471" s="3" t="s">
        <v>5</v>
      </c>
      <c r="D471" s="3" t="s">
        <v>6</v>
      </c>
      <c r="E471" s="3" t="s">
        <v>6</v>
      </c>
    </row>
    <row r="472" spans="1:5" x14ac:dyDescent="0.25">
      <c r="A472" s="4" t="s">
        <v>1035</v>
      </c>
      <c r="B472" t="s">
        <v>1036</v>
      </c>
      <c r="C472" s="3" t="s">
        <v>5</v>
      </c>
      <c r="D472" s="3" t="s">
        <v>6</v>
      </c>
      <c r="E472" s="3" t="s">
        <v>6</v>
      </c>
    </row>
    <row r="473" spans="1:5" x14ac:dyDescent="0.25">
      <c r="A473" s="4" t="s">
        <v>1037</v>
      </c>
      <c r="B473" t="s">
        <v>1038</v>
      </c>
      <c r="C473" s="3" t="s">
        <v>5</v>
      </c>
      <c r="D473" s="3" t="s">
        <v>5</v>
      </c>
      <c r="E473" s="3" t="s">
        <v>5</v>
      </c>
    </row>
    <row r="474" spans="1:5" x14ac:dyDescent="0.25">
      <c r="A474" s="4" t="s">
        <v>1039</v>
      </c>
      <c r="B474" t="s">
        <v>1040</v>
      </c>
      <c r="C474" s="3" t="s">
        <v>5</v>
      </c>
      <c r="D474" s="3" t="s">
        <v>5</v>
      </c>
      <c r="E474" s="3" t="s">
        <v>5</v>
      </c>
    </row>
    <row r="475" spans="1:5" x14ac:dyDescent="0.25">
      <c r="A475" s="4" t="s">
        <v>1041</v>
      </c>
      <c r="B475" t="s">
        <v>1042</v>
      </c>
      <c r="C475" s="3" t="s">
        <v>5</v>
      </c>
      <c r="D475" s="3" t="s">
        <v>6</v>
      </c>
      <c r="E475" s="3" t="s">
        <v>5</v>
      </c>
    </row>
    <row r="476" spans="1:5" x14ac:dyDescent="0.25">
      <c r="A476" s="4" t="s">
        <v>104</v>
      </c>
      <c r="B476" t="s">
        <v>105</v>
      </c>
      <c r="C476" s="3" t="s">
        <v>5</v>
      </c>
      <c r="D476" s="3" t="s">
        <v>5</v>
      </c>
      <c r="E476" s="3" t="s">
        <v>5</v>
      </c>
    </row>
    <row r="477" spans="1:5" x14ac:dyDescent="0.25">
      <c r="A477" s="4" t="s">
        <v>66</v>
      </c>
      <c r="B477" t="s">
        <v>53</v>
      </c>
      <c r="C477" s="3" t="s">
        <v>5</v>
      </c>
      <c r="D477" s="3" t="s">
        <v>5</v>
      </c>
      <c r="E477" s="3" t="s">
        <v>5</v>
      </c>
    </row>
    <row r="478" spans="1:5" x14ac:dyDescent="0.25">
      <c r="A478" s="4" t="s">
        <v>1043</v>
      </c>
      <c r="B478" t="s">
        <v>1044</v>
      </c>
      <c r="C478" s="3" t="s">
        <v>5</v>
      </c>
      <c r="D478" s="3" t="s">
        <v>6</v>
      </c>
      <c r="E478" s="3" t="s">
        <v>5</v>
      </c>
    </row>
    <row r="479" spans="1:5" x14ac:dyDescent="0.25">
      <c r="A479" s="4" t="s">
        <v>114</v>
      </c>
      <c r="B479" t="s">
        <v>1045</v>
      </c>
      <c r="C479" s="3" t="s">
        <v>5</v>
      </c>
      <c r="D479" s="3" t="s">
        <v>5</v>
      </c>
      <c r="E479" s="3" t="s">
        <v>6</v>
      </c>
    </row>
    <row r="480" spans="1:5" x14ac:dyDescent="0.25">
      <c r="A480" s="4" t="s">
        <v>1046</v>
      </c>
      <c r="B480" t="s">
        <v>1047</v>
      </c>
      <c r="C480" s="3" t="s">
        <v>5</v>
      </c>
      <c r="D480" s="3" t="s">
        <v>6</v>
      </c>
      <c r="E480" s="3" t="s">
        <v>5</v>
      </c>
    </row>
    <row r="481" spans="1:5" x14ac:dyDescent="0.25">
      <c r="A481" s="4" t="s">
        <v>63</v>
      </c>
      <c r="B481" t="s">
        <v>50</v>
      </c>
      <c r="C481" s="3" t="s">
        <v>5</v>
      </c>
      <c r="D481" s="3" t="s">
        <v>5</v>
      </c>
      <c r="E481" s="3" t="s">
        <v>6</v>
      </c>
    </row>
    <row r="482" spans="1:5" x14ac:dyDescent="0.25">
      <c r="A482" s="4" t="s">
        <v>1048</v>
      </c>
      <c r="B482" t="s">
        <v>1049</v>
      </c>
      <c r="C482" s="3" t="s">
        <v>5</v>
      </c>
      <c r="D482" s="3" t="s">
        <v>5</v>
      </c>
      <c r="E482" s="3" t="s">
        <v>5</v>
      </c>
    </row>
    <row r="483" spans="1:5" x14ac:dyDescent="0.25">
      <c r="A483" s="4" t="s">
        <v>1050</v>
      </c>
      <c r="B483" t="s">
        <v>1051</v>
      </c>
      <c r="C483" s="3" t="s">
        <v>5</v>
      </c>
      <c r="D483" s="3" t="s">
        <v>5</v>
      </c>
      <c r="E483" s="3" t="s">
        <v>5</v>
      </c>
    </row>
    <row r="484" spans="1:5" x14ac:dyDescent="0.25">
      <c r="A484" s="4" t="s">
        <v>1052</v>
      </c>
      <c r="B484" t="s">
        <v>1053</v>
      </c>
      <c r="C484" s="3" t="s">
        <v>5</v>
      </c>
      <c r="D484" s="3" t="s">
        <v>6</v>
      </c>
      <c r="E484" s="3" t="s">
        <v>5</v>
      </c>
    </row>
    <row r="485" spans="1:5" x14ac:dyDescent="0.25">
      <c r="A485" s="4" t="s">
        <v>1054</v>
      </c>
      <c r="B485" t="s">
        <v>1055</v>
      </c>
      <c r="C485" s="3" t="s">
        <v>5</v>
      </c>
      <c r="D485" s="3" t="s">
        <v>5</v>
      </c>
      <c r="E485" s="3" t="s">
        <v>5</v>
      </c>
    </row>
    <row r="486" spans="1:5" x14ac:dyDescent="0.25">
      <c r="A486" s="4" t="s">
        <v>1056</v>
      </c>
      <c r="B486" t="s">
        <v>1057</v>
      </c>
      <c r="C486" s="3" t="s">
        <v>5</v>
      </c>
      <c r="D486" s="3" t="s">
        <v>5</v>
      </c>
      <c r="E486" s="3" t="s">
        <v>5</v>
      </c>
    </row>
    <row r="487" spans="1:5" x14ac:dyDescent="0.25">
      <c r="A487" s="4" t="s">
        <v>1058</v>
      </c>
      <c r="B487" t="s">
        <v>1059</v>
      </c>
      <c r="C487" s="3" t="s">
        <v>5</v>
      </c>
      <c r="D487" s="3" t="s">
        <v>6</v>
      </c>
      <c r="E487" s="3" t="s">
        <v>5</v>
      </c>
    </row>
    <row r="488" spans="1:5" x14ac:dyDescent="0.25">
      <c r="A488" s="4" t="s">
        <v>1060</v>
      </c>
      <c r="B488" t="s">
        <v>1061</v>
      </c>
      <c r="C488" s="3" t="s">
        <v>5</v>
      </c>
      <c r="D488" s="3" t="s">
        <v>5</v>
      </c>
      <c r="E488" s="3" t="s">
        <v>6</v>
      </c>
    </row>
    <row r="489" spans="1:5" x14ac:dyDescent="0.25">
      <c r="A489" s="4" t="s">
        <v>1062</v>
      </c>
      <c r="B489" t="s">
        <v>1063</v>
      </c>
      <c r="C489" s="3" t="s">
        <v>5</v>
      </c>
      <c r="D489" s="3" t="s">
        <v>6</v>
      </c>
      <c r="E489" s="3" t="s">
        <v>6</v>
      </c>
    </row>
    <row r="490" spans="1:5" x14ac:dyDescent="0.25">
      <c r="A490" s="4" t="s">
        <v>1064</v>
      </c>
      <c r="B490" t="s">
        <v>1065</v>
      </c>
      <c r="C490" s="3" t="s">
        <v>5</v>
      </c>
      <c r="D490" s="3" t="s">
        <v>6</v>
      </c>
      <c r="E490" s="3" t="s">
        <v>5</v>
      </c>
    </row>
    <row r="491" spans="1:5" x14ac:dyDescent="0.25">
      <c r="A491" s="4" t="s">
        <v>1066</v>
      </c>
      <c r="B491" t="s">
        <v>1067</v>
      </c>
      <c r="C491" s="3" t="s">
        <v>5</v>
      </c>
      <c r="D491" s="3" t="s">
        <v>6</v>
      </c>
      <c r="E491" s="3" t="s">
        <v>5</v>
      </c>
    </row>
    <row r="492" spans="1:5" x14ac:dyDescent="0.25">
      <c r="A492" s="4" t="s">
        <v>1068</v>
      </c>
      <c r="B492" t="s">
        <v>1069</v>
      </c>
      <c r="C492" s="3" t="s">
        <v>5</v>
      </c>
      <c r="D492" s="3" t="s">
        <v>6</v>
      </c>
      <c r="E492" s="3" t="s">
        <v>5</v>
      </c>
    </row>
    <row r="493" spans="1:5" x14ac:dyDescent="0.25">
      <c r="A493" s="4" t="s">
        <v>1070</v>
      </c>
      <c r="B493" t="s">
        <v>1071</v>
      </c>
      <c r="C493" s="3" t="s">
        <v>5</v>
      </c>
      <c r="D493" s="3" t="s">
        <v>5</v>
      </c>
      <c r="E493" s="3" t="s">
        <v>5</v>
      </c>
    </row>
    <row r="494" spans="1:5" x14ac:dyDescent="0.25">
      <c r="A494" s="4" t="s">
        <v>1072</v>
      </c>
      <c r="B494" t="s">
        <v>1073</v>
      </c>
      <c r="C494" s="3" t="s">
        <v>5</v>
      </c>
      <c r="D494" s="3" t="s">
        <v>5</v>
      </c>
      <c r="E494" s="3" t="s">
        <v>5</v>
      </c>
    </row>
    <row r="495" spans="1:5" x14ac:dyDescent="0.25">
      <c r="A495" s="4" t="s">
        <v>1074</v>
      </c>
      <c r="B495" t="s">
        <v>1075</v>
      </c>
      <c r="C495" s="3" t="s">
        <v>5</v>
      </c>
      <c r="D495" s="3" t="s">
        <v>6</v>
      </c>
      <c r="E495" s="3" t="s">
        <v>5</v>
      </c>
    </row>
    <row r="496" spans="1:5" x14ac:dyDescent="0.25">
      <c r="A496" s="4" t="s">
        <v>1076</v>
      </c>
      <c r="B496" t="s">
        <v>1077</v>
      </c>
      <c r="C496" s="3" t="s">
        <v>5</v>
      </c>
      <c r="D496" s="3" t="s">
        <v>6</v>
      </c>
      <c r="E496" s="3" t="s">
        <v>5</v>
      </c>
    </row>
    <row r="497" spans="1:5" x14ac:dyDescent="0.25">
      <c r="A497" s="4" t="s">
        <v>1078</v>
      </c>
      <c r="B497" t="s">
        <v>1079</v>
      </c>
      <c r="C497" s="3" t="s">
        <v>5</v>
      </c>
      <c r="D497" s="3" t="s">
        <v>6</v>
      </c>
      <c r="E497" s="3" t="s">
        <v>5</v>
      </c>
    </row>
    <row r="498" spans="1:5" x14ac:dyDescent="0.25">
      <c r="A498" s="4" t="s">
        <v>119</v>
      </c>
      <c r="B498" t="s">
        <v>1080</v>
      </c>
      <c r="C498" s="3" t="s">
        <v>5</v>
      </c>
      <c r="D498" s="3" t="s">
        <v>6</v>
      </c>
      <c r="E498" s="3" t="s">
        <v>6</v>
      </c>
    </row>
    <row r="499" spans="1:5" x14ac:dyDescent="0.25">
      <c r="A499" s="4" t="s">
        <v>110</v>
      </c>
      <c r="B499" t="s">
        <v>111</v>
      </c>
      <c r="C499" s="3" t="s">
        <v>5</v>
      </c>
      <c r="D499" s="3" t="s">
        <v>6</v>
      </c>
      <c r="E499" s="3" t="s">
        <v>6</v>
      </c>
    </row>
    <row r="500" spans="1:5" x14ac:dyDescent="0.25">
      <c r="A500" s="4" t="s">
        <v>1081</v>
      </c>
      <c r="B500" t="s">
        <v>1082</v>
      </c>
      <c r="C500" s="3" t="s">
        <v>5</v>
      </c>
      <c r="D500" s="3" t="s">
        <v>6</v>
      </c>
      <c r="E500" s="3" t="s">
        <v>5</v>
      </c>
    </row>
    <row r="501" spans="1:5" x14ac:dyDescent="0.25">
      <c r="A501" s="4" t="s">
        <v>1083</v>
      </c>
      <c r="B501" t="s">
        <v>1084</v>
      </c>
      <c r="C501" s="3" t="s">
        <v>5</v>
      </c>
      <c r="D501" s="3" t="s">
        <v>6</v>
      </c>
      <c r="E501" s="3" t="s">
        <v>5</v>
      </c>
    </row>
    <row r="502" spans="1:5" x14ac:dyDescent="0.25">
      <c r="A502" s="4" t="s">
        <v>1085</v>
      </c>
      <c r="B502" t="s">
        <v>1086</v>
      </c>
      <c r="C502" s="3" t="s">
        <v>5</v>
      </c>
      <c r="D502" s="3" t="s">
        <v>5</v>
      </c>
      <c r="E502" s="3" t="s">
        <v>6</v>
      </c>
    </row>
    <row r="503" spans="1:5" x14ac:dyDescent="0.25">
      <c r="A503" s="4" t="s">
        <v>1087</v>
      </c>
      <c r="B503" t="s">
        <v>1088</v>
      </c>
      <c r="C503" s="3" t="s">
        <v>5</v>
      </c>
      <c r="D503" s="3" t="s">
        <v>6</v>
      </c>
      <c r="E503" s="3" t="s">
        <v>6</v>
      </c>
    </row>
    <row r="504" spans="1:5" x14ac:dyDescent="0.25">
      <c r="A504" s="4" t="s">
        <v>1089</v>
      </c>
      <c r="B504" t="s">
        <v>1090</v>
      </c>
      <c r="C504" s="3" t="s">
        <v>5</v>
      </c>
      <c r="D504" s="3" t="s">
        <v>6</v>
      </c>
      <c r="E504" s="3" t="s">
        <v>5</v>
      </c>
    </row>
    <row r="505" spans="1:5" x14ac:dyDescent="0.25">
      <c r="A505" s="4" t="s">
        <v>1091</v>
      </c>
      <c r="B505" t="s">
        <v>1092</v>
      </c>
      <c r="C505" s="3" t="s">
        <v>5</v>
      </c>
      <c r="D505" s="3" t="s">
        <v>6</v>
      </c>
      <c r="E505" s="3" t="s">
        <v>6</v>
      </c>
    </row>
    <row r="506" spans="1:5" x14ac:dyDescent="0.25">
      <c r="A506" s="4" t="s">
        <v>1093</v>
      </c>
      <c r="B506" t="s">
        <v>1094</v>
      </c>
      <c r="C506" s="3" t="s">
        <v>5</v>
      </c>
      <c r="D506" s="3" t="s">
        <v>6</v>
      </c>
      <c r="E506" s="3" t="s">
        <v>5</v>
      </c>
    </row>
    <row r="507" spans="1:5" x14ac:dyDescent="0.25">
      <c r="A507" s="4" t="s">
        <v>1095</v>
      </c>
      <c r="B507" t="s">
        <v>1096</v>
      </c>
      <c r="C507" s="3" t="s">
        <v>5</v>
      </c>
      <c r="D507" s="3" t="s">
        <v>6</v>
      </c>
      <c r="E507" s="3" t="s">
        <v>5</v>
      </c>
    </row>
    <row r="508" spans="1:5" x14ac:dyDescent="0.25">
      <c r="A508" s="4" t="s">
        <v>1097</v>
      </c>
      <c r="B508" t="s">
        <v>1098</v>
      </c>
      <c r="C508" s="3" t="s">
        <v>5</v>
      </c>
      <c r="D508" s="3" t="s">
        <v>6</v>
      </c>
      <c r="E508" s="3" t="s">
        <v>5</v>
      </c>
    </row>
    <row r="509" spans="1:5" x14ac:dyDescent="0.25">
      <c r="A509" s="4" t="s">
        <v>1099</v>
      </c>
      <c r="B509" t="s">
        <v>1100</v>
      </c>
      <c r="C509" s="3" t="s">
        <v>5</v>
      </c>
      <c r="D509" s="3" t="s">
        <v>6</v>
      </c>
      <c r="E509" s="3" t="s">
        <v>5</v>
      </c>
    </row>
    <row r="510" spans="1:5" x14ac:dyDescent="0.25">
      <c r="A510" s="4" t="s">
        <v>1101</v>
      </c>
      <c r="B510" t="s">
        <v>1102</v>
      </c>
      <c r="C510" s="3" t="s">
        <v>5</v>
      </c>
      <c r="D510" s="3" t="s">
        <v>6</v>
      </c>
      <c r="E510" s="3" t="s">
        <v>5</v>
      </c>
    </row>
    <row r="511" spans="1:5" x14ac:dyDescent="0.25">
      <c r="A511" s="4" t="s">
        <v>1103</v>
      </c>
      <c r="B511" t="s">
        <v>1104</v>
      </c>
      <c r="C511" s="3" t="s">
        <v>5</v>
      </c>
      <c r="D511" s="3" t="s">
        <v>6</v>
      </c>
      <c r="E511" s="3" t="s">
        <v>6</v>
      </c>
    </row>
    <row r="512" spans="1:5" x14ac:dyDescent="0.25">
      <c r="A512" s="4" t="s">
        <v>1105</v>
      </c>
      <c r="B512" t="s">
        <v>1106</v>
      </c>
      <c r="C512" s="3" t="s">
        <v>5</v>
      </c>
      <c r="D512" s="3" t="s">
        <v>6</v>
      </c>
      <c r="E512" s="3" t="s">
        <v>6</v>
      </c>
    </row>
    <row r="513" spans="1:5" x14ac:dyDescent="0.25">
      <c r="A513" s="4" t="s">
        <v>1107</v>
      </c>
      <c r="B513" t="s">
        <v>1108</v>
      </c>
      <c r="C513" s="3" t="s">
        <v>5</v>
      </c>
      <c r="D513" s="3" t="s">
        <v>6</v>
      </c>
      <c r="E513" s="3" t="s">
        <v>6</v>
      </c>
    </row>
    <row r="514" spans="1:5" x14ac:dyDescent="0.25">
      <c r="A514" s="4" t="s">
        <v>1109</v>
      </c>
      <c r="B514" t="s">
        <v>1110</v>
      </c>
      <c r="C514" s="3" t="s">
        <v>5</v>
      </c>
      <c r="D514" s="3" t="s">
        <v>6</v>
      </c>
      <c r="E514" s="3" t="s">
        <v>5</v>
      </c>
    </row>
    <row r="515" spans="1:5" x14ac:dyDescent="0.25">
      <c r="A515" s="4" t="s">
        <v>1111</v>
      </c>
      <c r="B515" t="s">
        <v>1112</v>
      </c>
      <c r="C515" s="3" t="s">
        <v>5</v>
      </c>
      <c r="D515" s="3" t="s">
        <v>5</v>
      </c>
      <c r="E515" s="3" t="s">
        <v>5</v>
      </c>
    </row>
    <row r="516" spans="1:5" x14ac:dyDescent="0.25">
      <c r="A516" s="4" t="s">
        <v>1113</v>
      </c>
      <c r="B516" t="s">
        <v>1114</v>
      </c>
      <c r="C516" s="3" t="s">
        <v>5</v>
      </c>
      <c r="D516" s="3" t="s">
        <v>6</v>
      </c>
      <c r="E516" s="3" t="s">
        <v>5</v>
      </c>
    </row>
    <row r="517" spans="1:5" x14ac:dyDescent="0.25">
      <c r="A517" s="4" t="s">
        <v>1115</v>
      </c>
      <c r="B517" t="s">
        <v>1116</v>
      </c>
      <c r="C517" s="3" t="s">
        <v>5</v>
      </c>
      <c r="D517" s="3" t="s">
        <v>6</v>
      </c>
      <c r="E517" s="3" t="s">
        <v>6</v>
      </c>
    </row>
    <row r="518" spans="1:5" x14ac:dyDescent="0.25">
      <c r="A518" s="4" t="s">
        <v>1117</v>
      </c>
      <c r="B518" t="s">
        <v>1118</v>
      </c>
      <c r="C518" s="3" t="s">
        <v>5</v>
      </c>
      <c r="D518" s="3" t="s">
        <v>6</v>
      </c>
      <c r="E518" s="3" t="s">
        <v>5</v>
      </c>
    </row>
    <row r="519" spans="1:5" x14ac:dyDescent="0.25">
      <c r="A519" s="4" t="s">
        <v>1119</v>
      </c>
      <c r="B519" t="s">
        <v>1120</v>
      </c>
      <c r="C519" s="3" t="s">
        <v>5</v>
      </c>
      <c r="D519" s="3" t="s">
        <v>6</v>
      </c>
      <c r="E519" s="3" t="s">
        <v>6</v>
      </c>
    </row>
    <row r="520" spans="1:5" x14ac:dyDescent="0.25">
      <c r="A520" s="4" t="s">
        <v>1121</v>
      </c>
      <c r="B520" t="s">
        <v>1122</v>
      </c>
      <c r="C520" s="3" t="s">
        <v>5</v>
      </c>
      <c r="D520" s="3" t="s">
        <v>5</v>
      </c>
      <c r="E520" s="3" t="s">
        <v>6</v>
      </c>
    </row>
    <row r="521" spans="1:5" x14ac:dyDescent="0.25">
      <c r="A521" s="4" t="s">
        <v>1123</v>
      </c>
      <c r="B521" t="s">
        <v>1124</v>
      </c>
      <c r="C521" s="3" t="s">
        <v>5</v>
      </c>
      <c r="D521" s="3" t="s">
        <v>6</v>
      </c>
      <c r="E521" s="3" t="s">
        <v>5</v>
      </c>
    </row>
    <row r="522" spans="1:5" x14ac:dyDescent="0.25">
      <c r="A522" s="4" t="s">
        <v>1125</v>
      </c>
      <c r="B522" t="s">
        <v>1126</v>
      </c>
      <c r="C522" s="3" t="s">
        <v>5</v>
      </c>
      <c r="D522" s="3" t="s">
        <v>6</v>
      </c>
      <c r="E522" s="3" t="s">
        <v>6</v>
      </c>
    </row>
    <row r="523" spans="1:5" x14ac:dyDescent="0.25">
      <c r="A523" s="4" t="s">
        <v>1127</v>
      </c>
      <c r="B523" t="s">
        <v>1128</v>
      </c>
      <c r="C523" s="3" t="s">
        <v>5</v>
      </c>
      <c r="D523" s="3" t="s">
        <v>5</v>
      </c>
      <c r="E523" s="3" t="s">
        <v>6</v>
      </c>
    </row>
    <row r="524" spans="1:5" x14ac:dyDescent="0.25">
      <c r="A524" s="4" t="s">
        <v>58</v>
      </c>
      <c r="B524" t="s">
        <v>59</v>
      </c>
      <c r="C524" s="3" t="s">
        <v>5</v>
      </c>
      <c r="D524" s="3" t="s">
        <v>6</v>
      </c>
      <c r="E524" s="3" t="s">
        <v>6</v>
      </c>
    </row>
    <row r="525" spans="1:5" x14ac:dyDescent="0.25">
      <c r="A525" s="4" t="s">
        <v>1129</v>
      </c>
      <c r="B525" t="s">
        <v>1130</v>
      </c>
      <c r="C525" s="3" t="s">
        <v>5</v>
      </c>
      <c r="D525" s="3" t="s">
        <v>6</v>
      </c>
      <c r="E525" s="3" t="s">
        <v>6</v>
      </c>
    </row>
    <row r="526" spans="1:5" x14ac:dyDescent="0.25">
      <c r="A526" s="4" t="s">
        <v>1131</v>
      </c>
      <c r="B526" t="s">
        <v>1132</v>
      </c>
      <c r="C526" s="3" t="s">
        <v>5</v>
      </c>
      <c r="D526" s="3" t="s">
        <v>6</v>
      </c>
      <c r="E526" s="3" t="s">
        <v>6</v>
      </c>
    </row>
    <row r="527" spans="1:5" x14ac:dyDescent="0.25">
      <c r="A527" s="4" t="s">
        <v>1133</v>
      </c>
      <c r="B527" t="s">
        <v>1134</v>
      </c>
      <c r="C527" s="3" t="s">
        <v>5</v>
      </c>
      <c r="D527" s="3" t="s">
        <v>6</v>
      </c>
      <c r="E527" s="3" t="s">
        <v>5</v>
      </c>
    </row>
    <row r="528" spans="1:5" x14ac:dyDescent="0.25">
      <c r="A528" s="4" t="s">
        <v>1135</v>
      </c>
      <c r="B528" t="s">
        <v>1136</v>
      </c>
      <c r="C528" s="3" t="s">
        <v>5</v>
      </c>
      <c r="D528" s="3" t="s">
        <v>6</v>
      </c>
      <c r="E528" s="3" t="s">
        <v>6</v>
      </c>
    </row>
    <row r="529" spans="1:5" x14ac:dyDescent="0.25">
      <c r="A529" s="4" t="s">
        <v>1137</v>
      </c>
      <c r="B529" t="s">
        <v>1138</v>
      </c>
      <c r="C529" s="3" t="s">
        <v>5</v>
      </c>
      <c r="D529" s="3" t="s">
        <v>6</v>
      </c>
      <c r="E529" s="3" t="s">
        <v>6</v>
      </c>
    </row>
    <row r="530" spans="1:5" x14ac:dyDescent="0.25">
      <c r="A530" s="4" t="s">
        <v>1139</v>
      </c>
      <c r="B530" t="s">
        <v>1140</v>
      </c>
      <c r="C530" s="3" t="s">
        <v>5</v>
      </c>
      <c r="D530" s="3" t="s">
        <v>5</v>
      </c>
      <c r="E530" s="3" t="s">
        <v>5</v>
      </c>
    </row>
    <row r="531" spans="1:5" x14ac:dyDescent="0.25">
      <c r="A531" s="4" t="s">
        <v>1141</v>
      </c>
      <c r="B531" t="s">
        <v>1142</v>
      </c>
      <c r="C531" s="3" t="s">
        <v>5</v>
      </c>
      <c r="D531" s="3" t="s">
        <v>6</v>
      </c>
      <c r="E531" s="3" t="s">
        <v>5</v>
      </c>
    </row>
    <row r="532" spans="1:5" x14ac:dyDescent="0.25">
      <c r="A532" s="4" t="s">
        <v>1143</v>
      </c>
      <c r="B532" t="s">
        <v>1144</v>
      </c>
      <c r="C532" s="3" t="s">
        <v>5</v>
      </c>
      <c r="D532" s="3" t="s">
        <v>5</v>
      </c>
      <c r="E532" s="3" t="s">
        <v>5</v>
      </c>
    </row>
    <row r="533" spans="1:5" x14ac:dyDescent="0.25">
      <c r="A533" s="4" t="s">
        <v>1145</v>
      </c>
      <c r="B533" t="s">
        <v>1146</v>
      </c>
      <c r="C533" s="3" t="s">
        <v>5</v>
      </c>
      <c r="D533" s="3" t="s">
        <v>6</v>
      </c>
      <c r="E533" s="3" t="s">
        <v>5</v>
      </c>
    </row>
    <row r="534" spans="1:5" x14ac:dyDescent="0.25">
      <c r="A534" s="4" t="s">
        <v>1147</v>
      </c>
      <c r="B534" t="s">
        <v>1148</v>
      </c>
      <c r="C534" s="3" t="s">
        <v>5</v>
      </c>
      <c r="D534" s="3" t="s">
        <v>6</v>
      </c>
      <c r="E534" s="3" t="s">
        <v>6</v>
      </c>
    </row>
    <row r="535" spans="1:5" x14ac:dyDescent="0.25">
      <c r="A535" s="4" t="s">
        <v>1149</v>
      </c>
      <c r="B535" t="s">
        <v>1150</v>
      </c>
      <c r="C535" s="3" t="s">
        <v>5</v>
      </c>
      <c r="D535" s="3" t="s">
        <v>6</v>
      </c>
      <c r="E535" s="3" t="s">
        <v>6</v>
      </c>
    </row>
    <row r="536" spans="1:5" x14ac:dyDescent="0.25">
      <c r="A536" s="4" t="s">
        <v>1151</v>
      </c>
      <c r="B536" t="s">
        <v>1152</v>
      </c>
      <c r="C536" s="3" t="s">
        <v>5</v>
      </c>
      <c r="D536" s="3" t="s">
        <v>6</v>
      </c>
      <c r="E536" s="3" t="s">
        <v>6</v>
      </c>
    </row>
    <row r="537" spans="1:5" x14ac:dyDescent="0.25">
      <c r="A537" s="4" t="s">
        <v>1153</v>
      </c>
      <c r="B537" t="s">
        <v>1154</v>
      </c>
      <c r="C537" s="3" t="s">
        <v>5</v>
      </c>
      <c r="D537" s="3" t="s">
        <v>5</v>
      </c>
      <c r="E537" s="3" t="s">
        <v>6</v>
      </c>
    </row>
    <row r="538" spans="1:5" x14ac:dyDescent="0.25">
      <c r="A538" s="4" t="s">
        <v>1155</v>
      </c>
      <c r="B538" t="s">
        <v>1156</v>
      </c>
      <c r="C538" s="3" t="s">
        <v>5</v>
      </c>
      <c r="D538" s="3" t="s">
        <v>6</v>
      </c>
      <c r="E538" s="3" t="s">
        <v>6</v>
      </c>
    </row>
    <row r="539" spans="1:5" x14ac:dyDescent="0.25">
      <c r="A539" s="4" t="s">
        <v>1157</v>
      </c>
      <c r="B539" t="s">
        <v>1158</v>
      </c>
      <c r="C539" s="3" t="s">
        <v>5</v>
      </c>
      <c r="D539" s="3" t="s">
        <v>6</v>
      </c>
      <c r="E539" s="3" t="s">
        <v>6</v>
      </c>
    </row>
    <row r="540" spans="1:5" x14ac:dyDescent="0.25">
      <c r="A540" s="4" t="s">
        <v>1159</v>
      </c>
      <c r="B540" t="s">
        <v>1160</v>
      </c>
      <c r="C540" s="3" t="s">
        <v>5</v>
      </c>
      <c r="D540" s="3" t="s">
        <v>6</v>
      </c>
      <c r="E540" s="3" t="s">
        <v>6</v>
      </c>
    </row>
    <row r="541" spans="1:5" x14ac:dyDescent="0.25">
      <c r="A541" s="4" t="s">
        <v>1161</v>
      </c>
      <c r="B541" t="s">
        <v>1162</v>
      </c>
      <c r="C541" s="3" t="s">
        <v>5</v>
      </c>
      <c r="D541" s="3" t="s">
        <v>6</v>
      </c>
      <c r="E541" s="3" t="s">
        <v>6</v>
      </c>
    </row>
    <row r="542" spans="1:5" x14ac:dyDescent="0.25">
      <c r="A542" s="4" t="s">
        <v>1163</v>
      </c>
      <c r="B542" t="s">
        <v>1164</v>
      </c>
      <c r="C542" s="3" t="s">
        <v>5</v>
      </c>
      <c r="D542" s="3" t="s">
        <v>5</v>
      </c>
      <c r="E542" s="3" t="s">
        <v>6</v>
      </c>
    </row>
    <row r="543" spans="1:5" x14ac:dyDescent="0.25">
      <c r="A543" s="4" t="s">
        <v>1165</v>
      </c>
      <c r="B543" t="s">
        <v>1166</v>
      </c>
      <c r="C543" s="3" t="s">
        <v>5</v>
      </c>
      <c r="D543" s="3" t="s">
        <v>5</v>
      </c>
      <c r="E543" s="3" t="s">
        <v>6</v>
      </c>
    </row>
    <row r="544" spans="1:5" x14ac:dyDescent="0.25">
      <c r="A544" s="4" t="s">
        <v>1167</v>
      </c>
      <c r="B544" t="s">
        <v>1168</v>
      </c>
      <c r="C544" s="3" t="s">
        <v>5</v>
      </c>
      <c r="D544" s="3" t="s">
        <v>6</v>
      </c>
      <c r="E544" s="3" t="s">
        <v>6</v>
      </c>
    </row>
    <row r="545" spans="1:6" x14ac:dyDescent="0.25">
      <c r="A545" s="4" t="s">
        <v>1169</v>
      </c>
      <c r="B545" t="s">
        <v>1170</v>
      </c>
      <c r="C545" s="3" t="s">
        <v>5</v>
      </c>
      <c r="D545" s="3" t="s">
        <v>193</v>
      </c>
      <c r="E545" s="3" t="s">
        <v>6</v>
      </c>
      <c r="F545" s="6" t="s">
        <v>14</v>
      </c>
    </row>
    <row r="546" spans="1:6" x14ac:dyDescent="0.25">
      <c r="A546" s="4" t="s">
        <v>1171</v>
      </c>
      <c r="B546" t="s">
        <v>1172</v>
      </c>
      <c r="C546" s="3" t="s">
        <v>5</v>
      </c>
      <c r="D546" s="3" t="s">
        <v>6</v>
      </c>
      <c r="E546" s="3" t="s">
        <v>6</v>
      </c>
    </row>
    <row r="547" spans="1:6" x14ac:dyDescent="0.25">
      <c r="A547" s="4" t="s">
        <v>1173</v>
      </c>
      <c r="B547" t="s">
        <v>1174</v>
      </c>
      <c r="C547" s="3" t="s">
        <v>5</v>
      </c>
      <c r="D547" s="3" t="s">
        <v>6</v>
      </c>
      <c r="E547" s="3" t="s">
        <v>5</v>
      </c>
    </row>
    <row r="548" spans="1:6" x14ac:dyDescent="0.25">
      <c r="A548" s="4" t="s">
        <v>1175</v>
      </c>
      <c r="B548" t="s">
        <v>1176</v>
      </c>
      <c r="C548" s="3" t="s">
        <v>5</v>
      </c>
      <c r="D548" s="3" t="s">
        <v>6</v>
      </c>
      <c r="E548" s="3" t="s">
        <v>6</v>
      </c>
    </row>
    <row r="549" spans="1:6" x14ac:dyDescent="0.25">
      <c r="A549" s="4" t="s">
        <v>1177</v>
      </c>
      <c r="B549" t="s">
        <v>1178</v>
      </c>
      <c r="C549" s="3" t="s">
        <v>5</v>
      </c>
      <c r="D549" s="3" t="s">
        <v>6</v>
      </c>
      <c r="E549" s="3" t="s">
        <v>6</v>
      </c>
    </row>
    <row r="550" spans="1:6" x14ac:dyDescent="0.25">
      <c r="A550" s="4" t="s">
        <v>1179</v>
      </c>
      <c r="B550" t="s">
        <v>1180</v>
      </c>
      <c r="C550" s="3" t="s">
        <v>5</v>
      </c>
      <c r="D550" s="3" t="s">
        <v>6</v>
      </c>
      <c r="E550" s="3" t="s">
        <v>6</v>
      </c>
    </row>
    <row r="551" spans="1:6" x14ac:dyDescent="0.25">
      <c r="A551" s="4" t="s">
        <v>1181</v>
      </c>
      <c r="B551" t="s">
        <v>1182</v>
      </c>
      <c r="C551" s="3" t="s">
        <v>5</v>
      </c>
      <c r="D551" s="3" t="s">
        <v>6</v>
      </c>
      <c r="E551" s="3" t="s">
        <v>6</v>
      </c>
    </row>
    <row r="552" spans="1:6" x14ac:dyDescent="0.25">
      <c r="A552" s="4" t="s">
        <v>1183</v>
      </c>
      <c r="B552" t="s">
        <v>1184</v>
      </c>
      <c r="C552" s="3" t="s">
        <v>5</v>
      </c>
      <c r="D552" s="9" t="s">
        <v>193</v>
      </c>
      <c r="E552" s="3" t="s">
        <v>6</v>
      </c>
      <c r="F552" s="10" t="s">
        <v>1185</v>
      </c>
    </row>
    <row r="553" spans="1:6" x14ac:dyDescent="0.25">
      <c r="A553" s="4" t="s">
        <v>1186</v>
      </c>
      <c r="B553" t="s">
        <v>1187</v>
      </c>
      <c r="C553" s="3" t="s">
        <v>5</v>
      </c>
      <c r="D553" s="3" t="s">
        <v>6</v>
      </c>
      <c r="E553" s="3" t="s">
        <v>5</v>
      </c>
    </row>
    <row r="554" spans="1:6" x14ac:dyDescent="0.25">
      <c r="A554" s="4" t="s">
        <v>1188</v>
      </c>
      <c r="B554" t="s">
        <v>1189</v>
      </c>
      <c r="C554" s="3" t="s">
        <v>5</v>
      </c>
      <c r="D554" s="9" t="s">
        <v>6</v>
      </c>
      <c r="E554" s="3" t="s">
        <v>6</v>
      </c>
    </row>
    <row r="555" spans="1:6" x14ac:dyDescent="0.25">
      <c r="A555" s="4" t="s">
        <v>1190</v>
      </c>
      <c r="B555" t="s">
        <v>1191</v>
      </c>
      <c r="C555" s="3" t="s">
        <v>5</v>
      </c>
      <c r="D555" s="3" t="s">
        <v>6</v>
      </c>
      <c r="E555" s="3" t="s">
        <v>6</v>
      </c>
    </row>
    <row r="556" spans="1:6" x14ac:dyDescent="0.25">
      <c r="A556" s="4" t="s">
        <v>1192</v>
      </c>
      <c r="B556" t="s">
        <v>1193</v>
      </c>
      <c r="C556" s="3" t="s">
        <v>5</v>
      </c>
      <c r="D556" s="3" t="s">
        <v>6</v>
      </c>
      <c r="E556" s="3" t="s">
        <v>6</v>
      </c>
    </row>
    <row r="557" spans="1:6" x14ac:dyDescent="0.25">
      <c r="A557" s="4" t="s">
        <v>1194</v>
      </c>
      <c r="B557" t="s">
        <v>1195</v>
      </c>
      <c r="C557" s="3" t="s">
        <v>5</v>
      </c>
      <c r="D557" s="3" t="s">
        <v>6</v>
      </c>
      <c r="E557" s="3" t="s">
        <v>5</v>
      </c>
    </row>
    <row r="558" spans="1:6" x14ac:dyDescent="0.25">
      <c r="A558" s="4" t="s">
        <v>1196</v>
      </c>
      <c r="B558" t="s">
        <v>1197</v>
      </c>
      <c r="C558" s="3" t="s">
        <v>5</v>
      </c>
      <c r="D558" s="3" t="s">
        <v>6</v>
      </c>
      <c r="E558" s="3" t="s">
        <v>5</v>
      </c>
    </row>
    <row r="559" spans="1:6" x14ac:dyDescent="0.25">
      <c r="A559" s="4" t="s">
        <v>1198</v>
      </c>
      <c r="B559" t="s">
        <v>1199</v>
      </c>
      <c r="C559" s="3" t="s">
        <v>5</v>
      </c>
      <c r="D559" s="3" t="s">
        <v>6</v>
      </c>
      <c r="E559" s="3" t="s">
        <v>5</v>
      </c>
    </row>
    <row r="560" spans="1:6" x14ac:dyDescent="0.25">
      <c r="A560" s="4" t="s">
        <v>1200</v>
      </c>
      <c r="B560" t="s">
        <v>1201</v>
      </c>
      <c r="C560" s="3" t="s">
        <v>5</v>
      </c>
      <c r="D560" s="3" t="s">
        <v>6</v>
      </c>
      <c r="E560" s="3" t="s">
        <v>5</v>
      </c>
    </row>
    <row r="561" spans="1:6" x14ac:dyDescent="0.25">
      <c r="A561" s="4" t="s">
        <v>1202</v>
      </c>
      <c r="B561" t="s">
        <v>1203</v>
      </c>
      <c r="C561" s="3" t="s">
        <v>5</v>
      </c>
      <c r="D561" s="3" t="s">
        <v>5</v>
      </c>
      <c r="E561" s="3" t="s">
        <v>5</v>
      </c>
    </row>
    <row r="562" spans="1:6" x14ac:dyDescent="0.25">
      <c r="A562" s="4" t="s">
        <v>1204</v>
      </c>
      <c r="B562" t="s">
        <v>1205</v>
      </c>
      <c r="C562" s="3" t="s">
        <v>5</v>
      </c>
      <c r="D562" s="3" t="s">
        <v>6</v>
      </c>
      <c r="E562" s="3" t="s">
        <v>5</v>
      </c>
    </row>
    <row r="563" spans="1:6" x14ac:dyDescent="0.25">
      <c r="A563" s="4" t="s">
        <v>1206</v>
      </c>
      <c r="B563" t="s">
        <v>1207</v>
      </c>
      <c r="C563" s="3" t="s">
        <v>5</v>
      </c>
      <c r="D563" s="3" t="s">
        <v>5</v>
      </c>
      <c r="E563" s="3" t="s">
        <v>5</v>
      </c>
    </row>
    <row r="564" spans="1:6" x14ac:dyDescent="0.25">
      <c r="A564" s="4" t="s">
        <v>1208</v>
      </c>
      <c r="B564" t="s">
        <v>1209</v>
      </c>
      <c r="C564" s="3" t="s">
        <v>5</v>
      </c>
      <c r="D564" s="3" t="s">
        <v>6</v>
      </c>
      <c r="E564" s="3" t="s">
        <v>5</v>
      </c>
    </row>
    <row r="565" spans="1:6" x14ac:dyDescent="0.25">
      <c r="A565" s="4" t="s">
        <v>12</v>
      </c>
      <c r="B565" t="s">
        <v>13</v>
      </c>
      <c r="C565" s="3" t="s">
        <v>5</v>
      </c>
      <c r="D565" s="3" t="s">
        <v>6</v>
      </c>
      <c r="E565" s="3" t="s">
        <v>5</v>
      </c>
      <c r="F565" s="6" t="s">
        <v>14</v>
      </c>
    </row>
    <row r="566" spans="1:6" x14ac:dyDescent="0.25">
      <c r="A566" s="4" t="s">
        <v>1210</v>
      </c>
      <c r="B566" t="s">
        <v>1211</v>
      </c>
      <c r="C566" s="3" t="s">
        <v>5</v>
      </c>
      <c r="D566" s="3" t="s">
        <v>5</v>
      </c>
      <c r="E566" s="3" t="s">
        <v>5</v>
      </c>
    </row>
    <row r="567" spans="1:6" x14ac:dyDescent="0.25">
      <c r="A567" s="4" t="s">
        <v>1212</v>
      </c>
      <c r="B567" t="s">
        <v>1213</v>
      </c>
      <c r="C567" s="3" t="s">
        <v>5</v>
      </c>
      <c r="D567" s="3" t="s">
        <v>6</v>
      </c>
      <c r="E567" s="3" t="s">
        <v>5</v>
      </c>
    </row>
    <row r="568" spans="1:6" x14ac:dyDescent="0.25">
      <c r="A568" s="4" t="s">
        <v>1214</v>
      </c>
      <c r="B568" t="s">
        <v>1215</v>
      </c>
      <c r="C568" s="3" t="s">
        <v>5</v>
      </c>
      <c r="D568" s="3" t="s">
        <v>6</v>
      </c>
      <c r="E568" s="3" t="s">
        <v>6</v>
      </c>
    </row>
    <row r="569" spans="1:6" x14ac:dyDescent="0.25">
      <c r="A569" s="4" t="s">
        <v>1216</v>
      </c>
      <c r="B569" t="s">
        <v>1217</v>
      </c>
      <c r="C569" s="3" t="s">
        <v>5</v>
      </c>
      <c r="D569" s="3" t="s">
        <v>5</v>
      </c>
      <c r="E569" s="3" t="s">
        <v>5</v>
      </c>
    </row>
    <row r="570" spans="1:6" x14ac:dyDescent="0.25">
      <c r="A570" s="4" t="s">
        <v>1218</v>
      </c>
      <c r="B570" t="s">
        <v>1219</v>
      </c>
      <c r="C570" s="3" t="s">
        <v>5</v>
      </c>
      <c r="D570" s="3" t="s">
        <v>5</v>
      </c>
      <c r="E570" s="3" t="s">
        <v>5</v>
      </c>
    </row>
    <row r="571" spans="1:6" x14ac:dyDescent="0.25">
      <c r="A571" s="4" t="s">
        <v>1220</v>
      </c>
      <c r="B571" t="s">
        <v>1221</v>
      </c>
      <c r="C571" s="3" t="s">
        <v>5</v>
      </c>
      <c r="D571" s="3" t="s">
        <v>6</v>
      </c>
      <c r="E571" s="3" t="s">
        <v>5</v>
      </c>
    </row>
    <row r="572" spans="1:6" x14ac:dyDescent="0.25">
      <c r="A572" s="4" t="s">
        <v>1222</v>
      </c>
      <c r="B572" t="s">
        <v>1223</v>
      </c>
      <c r="C572" s="3" t="s">
        <v>5</v>
      </c>
      <c r="D572" s="3" t="s">
        <v>5</v>
      </c>
      <c r="E572" s="3" t="s">
        <v>5</v>
      </c>
    </row>
    <row r="573" spans="1:6" x14ac:dyDescent="0.25">
      <c r="A573" s="4" t="s">
        <v>21</v>
      </c>
      <c r="B573" t="s">
        <v>22</v>
      </c>
      <c r="C573" s="3" t="s">
        <v>5</v>
      </c>
      <c r="D573" s="3" t="s">
        <v>6</v>
      </c>
      <c r="E573" s="3" t="s">
        <v>5</v>
      </c>
    </row>
    <row r="574" spans="1:6" x14ac:dyDescent="0.25">
      <c r="A574" s="4" t="s">
        <v>1224</v>
      </c>
      <c r="B574" t="s">
        <v>1225</v>
      </c>
      <c r="C574" s="3" t="s">
        <v>5</v>
      </c>
      <c r="D574" s="3" t="s">
        <v>5</v>
      </c>
      <c r="E574" s="3" t="s">
        <v>5</v>
      </c>
    </row>
    <row r="575" spans="1:6" x14ac:dyDescent="0.25">
      <c r="A575" s="4" t="s">
        <v>1226</v>
      </c>
      <c r="B575" t="s">
        <v>1227</v>
      </c>
      <c r="C575" s="3" t="s">
        <v>5</v>
      </c>
      <c r="D575" s="3" t="s">
        <v>5</v>
      </c>
      <c r="E575" s="3" t="s">
        <v>5</v>
      </c>
    </row>
    <row r="576" spans="1:6" x14ac:dyDescent="0.25">
      <c r="A576" s="4" t="s">
        <v>1228</v>
      </c>
      <c r="B576" t="s">
        <v>1229</v>
      </c>
      <c r="C576" s="3" t="s">
        <v>5</v>
      </c>
      <c r="D576" s="3" t="s">
        <v>6</v>
      </c>
      <c r="E576" s="3" t="s">
        <v>6</v>
      </c>
    </row>
    <row r="577" spans="1:5" x14ac:dyDescent="0.25">
      <c r="A577" s="4" t="s">
        <v>1230</v>
      </c>
      <c r="B577" t="s">
        <v>1231</v>
      </c>
      <c r="C577" s="3" t="s">
        <v>5</v>
      </c>
      <c r="D577" s="3" t="s">
        <v>6</v>
      </c>
      <c r="E577" s="3" t="s">
        <v>5</v>
      </c>
    </row>
    <row r="578" spans="1:5" x14ac:dyDescent="0.25">
      <c r="A578" s="4" t="s">
        <v>1232</v>
      </c>
      <c r="B578" t="s">
        <v>1233</v>
      </c>
      <c r="C578" s="3" t="s">
        <v>5</v>
      </c>
      <c r="D578" s="3" t="s">
        <v>6</v>
      </c>
      <c r="E578" s="3" t="s">
        <v>5</v>
      </c>
    </row>
    <row r="579" spans="1:5" x14ac:dyDescent="0.25">
      <c r="A579" s="4" t="s">
        <v>1234</v>
      </c>
      <c r="B579" t="s">
        <v>1235</v>
      </c>
      <c r="C579" s="3" t="s">
        <v>5</v>
      </c>
      <c r="D579" s="3" t="s">
        <v>5</v>
      </c>
      <c r="E579" s="3" t="s">
        <v>5</v>
      </c>
    </row>
    <row r="580" spans="1:5" x14ac:dyDescent="0.25">
      <c r="A580" s="4" t="s">
        <v>1236</v>
      </c>
      <c r="B580" t="s">
        <v>1237</v>
      </c>
      <c r="C580" s="3" t="s">
        <v>5</v>
      </c>
      <c r="D580" s="3" t="s">
        <v>6</v>
      </c>
      <c r="E580" s="3" t="s">
        <v>5</v>
      </c>
    </row>
    <row r="581" spans="1:5" x14ac:dyDescent="0.25">
      <c r="A581" s="4" t="s">
        <v>1238</v>
      </c>
      <c r="B581" t="s">
        <v>1239</v>
      </c>
      <c r="C581" s="3" t="s">
        <v>5</v>
      </c>
      <c r="D581" s="3" t="s">
        <v>5</v>
      </c>
      <c r="E581" s="3" t="s">
        <v>5</v>
      </c>
    </row>
    <row r="582" spans="1:5" x14ac:dyDescent="0.25">
      <c r="A582" s="4" t="s">
        <v>1240</v>
      </c>
      <c r="B582" t="s">
        <v>1241</v>
      </c>
      <c r="C582" s="3" t="s">
        <v>5</v>
      </c>
      <c r="D582" s="3" t="s">
        <v>5</v>
      </c>
      <c r="E582" s="3" t="s">
        <v>5</v>
      </c>
    </row>
    <row r="583" spans="1:5" x14ac:dyDescent="0.25">
      <c r="A583" s="4" t="s">
        <v>1242</v>
      </c>
      <c r="B583" t="s">
        <v>1243</v>
      </c>
      <c r="C583" s="3" t="s">
        <v>5</v>
      </c>
      <c r="D583" s="3" t="s">
        <v>6</v>
      </c>
      <c r="E583" s="3" t="s">
        <v>5</v>
      </c>
    </row>
    <row r="584" spans="1:5" x14ac:dyDescent="0.25">
      <c r="A584" s="4" t="s">
        <v>1244</v>
      </c>
      <c r="B584" t="s">
        <v>1245</v>
      </c>
      <c r="C584" s="3" t="s">
        <v>5</v>
      </c>
      <c r="D584" s="3" t="s">
        <v>5</v>
      </c>
      <c r="E584" s="3" t="s">
        <v>5</v>
      </c>
    </row>
    <row r="585" spans="1:5" x14ac:dyDescent="0.25">
      <c r="A585" s="4" t="s">
        <v>1246</v>
      </c>
      <c r="B585" t="s">
        <v>1247</v>
      </c>
      <c r="C585" s="3" t="s">
        <v>5</v>
      </c>
      <c r="D585" s="3" t="s">
        <v>5</v>
      </c>
      <c r="E585" s="3" t="s">
        <v>5</v>
      </c>
    </row>
    <row r="586" spans="1:5" x14ac:dyDescent="0.25">
      <c r="A586" s="4" t="s">
        <v>1248</v>
      </c>
      <c r="B586" t="s">
        <v>1249</v>
      </c>
      <c r="C586" s="3" t="s">
        <v>5</v>
      </c>
      <c r="D586" s="3" t="s">
        <v>6</v>
      </c>
      <c r="E586" s="3" t="s">
        <v>5</v>
      </c>
    </row>
    <row r="587" spans="1:5" x14ac:dyDescent="0.25">
      <c r="A587" s="4" t="s">
        <v>1250</v>
      </c>
      <c r="B587" t="s">
        <v>1251</v>
      </c>
      <c r="C587" s="3" t="s">
        <v>5</v>
      </c>
      <c r="D587" s="3" t="s">
        <v>6</v>
      </c>
      <c r="E587" s="3" t="s">
        <v>5</v>
      </c>
    </row>
    <row r="588" spans="1:5" x14ac:dyDescent="0.25">
      <c r="A588" s="4" t="s">
        <v>1252</v>
      </c>
      <c r="B588" t="s">
        <v>1253</v>
      </c>
      <c r="C588" s="3" t="s">
        <v>5</v>
      </c>
      <c r="D588" s="3" t="s">
        <v>6</v>
      </c>
      <c r="E588" s="3" t="s">
        <v>5</v>
      </c>
    </row>
    <row r="589" spans="1:5" x14ac:dyDescent="0.25">
      <c r="A589" s="4" t="s">
        <v>1254</v>
      </c>
      <c r="B589" t="s">
        <v>1255</v>
      </c>
      <c r="C589" s="3" t="s">
        <v>5</v>
      </c>
      <c r="D589" s="3" t="s">
        <v>6</v>
      </c>
      <c r="E589" s="3" t="s">
        <v>5</v>
      </c>
    </row>
    <row r="590" spans="1:5" x14ac:dyDescent="0.25">
      <c r="A590" s="4" t="s">
        <v>1256</v>
      </c>
      <c r="B590" t="s">
        <v>1257</v>
      </c>
      <c r="C590" s="3" t="s">
        <v>5</v>
      </c>
      <c r="D590" s="3" t="s">
        <v>6</v>
      </c>
      <c r="E590" s="3" t="s">
        <v>5</v>
      </c>
    </row>
    <row r="591" spans="1:5" x14ac:dyDescent="0.25">
      <c r="A591" s="4" t="s">
        <v>1258</v>
      </c>
      <c r="B591" t="s">
        <v>1259</v>
      </c>
      <c r="C591" s="3" t="s">
        <v>5</v>
      </c>
      <c r="D591" s="3" t="s">
        <v>6</v>
      </c>
      <c r="E591" s="3" t="s">
        <v>5</v>
      </c>
    </row>
    <row r="592" spans="1:5" x14ac:dyDescent="0.25">
      <c r="A592" s="4" t="s">
        <v>1260</v>
      </c>
      <c r="B592" t="s">
        <v>744</v>
      </c>
      <c r="C592" s="3" t="s">
        <v>5</v>
      </c>
      <c r="D592" s="3" t="s">
        <v>6</v>
      </c>
      <c r="E592" s="3" t="s">
        <v>5</v>
      </c>
    </row>
    <row r="593" spans="1:5" x14ac:dyDescent="0.25">
      <c r="A593" s="4" t="s">
        <v>1261</v>
      </c>
      <c r="B593" t="s">
        <v>1262</v>
      </c>
      <c r="C593" s="3" t="s">
        <v>5</v>
      </c>
      <c r="D593" s="3" t="s">
        <v>6</v>
      </c>
      <c r="E593" s="3" t="s">
        <v>5</v>
      </c>
    </row>
    <row r="594" spans="1:5" x14ac:dyDescent="0.25">
      <c r="A594" s="4" t="s">
        <v>1263</v>
      </c>
      <c r="B594" t="s">
        <v>1264</v>
      </c>
      <c r="C594" s="3" t="s">
        <v>5</v>
      </c>
      <c r="D594" s="3" t="s">
        <v>6</v>
      </c>
      <c r="E594" s="3" t="s">
        <v>5</v>
      </c>
    </row>
    <row r="595" spans="1:5" x14ac:dyDescent="0.25">
      <c r="A595" s="4" t="s">
        <v>1265</v>
      </c>
      <c r="B595" t="s">
        <v>1266</v>
      </c>
      <c r="C595" s="3" t="s">
        <v>5</v>
      </c>
      <c r="D595" s="3" t="s">
        <v>6</v>
      </c>
      <c r="E595" s="3" t="s">
        <v>5</v>
      </c>
    </row>
    <row r="596" spans="1:5" x14ac:dyDescent="0.25">
      <c r="A596" s="4" t="s">
        <v>1267</v>
      </c>
      <c r="B596" t="s">
        <v>1268</v>
      </c>
      <c r="C596" s="3" t="s">
        <v>5</v>
      </c>
      <c r="D596" s="3" t="s">
        <v>6</v>
      </c>
      <c r="E596" s="3" t="s">
        <v>5</v>
      </c>
    </row>
    <row r="597" spans="1:5" x14ac:dyDescent="0.25">
      <c r="A597" s="4" t="s">
        <v>1269</v>
      </c>
      <c r="B597" t="s">
        <v>1270</v>
      </c>
      <c r="C597" s="3" t="s">
        <v>5</v>
      </c>
      <c r="D597" s="3" t="s">
        <v>6</v>
      </c>
      <c r="E597" s="3" t="s">
        <v>6</v>
      </c>
    </row>
    <row r="598" spans="1:5" x14ac:dyDescent="0.25">
      <c r="A598" s="4" t="s">
        <v>1271</v>
      </c>
      <c r="B598" t="s">
        <v>1272</v>
      </c>
      <c r="C598" s="3" t="s">
        <v>5</v>
      </c>
      <c r="D598" s="3" t="s">
        <v>6</v>
      </c>
      <c r="E598" s="3" t="s">
        <v>6</v>
      </c>
    </row>
    <row r="599" spans="1:5" x14ac:dyDescent="0.25">
      <c r="A599" s="4" t="s">
        <v>1273</v>
      </c>
      <c r="B599" t="s">
        <v>1274</v>
      </c>
      <c r="C599" s="3" t="s">
        <v>5</v>
      </c>
      <c r="D599" s="3" t="s">
        <v>6</v>
      </c>
      <c r="E599" s="3" t="s">
        <v>6</v>
      </c>
    </row>
    <row r="600" spans="1:5" x14ac:dyDescent="0.25">
      <c r="A600" s="4" t="s">
        <v>1275</v>
      </c>
      <c r="B600" t="s">
        <v>1276</v>
      </c>
      <c r="C600" s="3" t="s">
        <v>5</v>
      </c>
      <c r="D600" s="3" t="s">
        <v>6</v>
      </c>
      <c r="E600" s="3" t="s">
        <v>6</v>
      </c>
    </row>
    <row r="601" spans="1:5" x14ac:dyDescent="0.25">
      <c r="A601" s="4" t="s">
        <v>1277</v>
      </c>
      <c r="B601" t="s">
        <v>1278</v>
      </c>
      <c r="C601" s="3" t="s">
        <v>5</v>
      </c>
      <c r="D601" s="3" t="s">
        <v>6</v>
      </c>
      <c r="E601" s="3" t="s">
        <v>6</v>
      </c>
    </row>
    <row r="602" spans="1:5" x14ac:dyDescent="0.25">
      <c r="A602" s="4" t="s">
        <v>1279</v>
      </c>
      <c r="B602" t="s">
        <v>1280</v>
      </c>
      <c r="C602" s="3" t="s">
        <v>5</v>
      </c>
      <c r="D602" s="3" t="s">
        <v>5</v>
      </c>
      <c r="E602" s="3" t="s">
        <v>5</v>
      </c>
    </row>
    <row r="603" spans="1:5" x14ac:dyDescent="0.25">
      <c r="A603" s="4" t="s">
        <v>1281</v>
      </c>
      <c r="B603" t="s">
        <v>1282</v>
      </c>
      <c r="C603" s="3" t="s">
        <v>5</v>
      </c>
      <c r="D603" s="3" t="s">
        <v>5</v>
      </c>
      <c r="E603" s="3" t="s">
        <v>5</v>
      </c>
    </row>
    <row r="604" spans="1:5" x14ac:dyDescent="0.25">
      <c r="A604" s="4" t="s">
        <v>1283</v>
      </c>
      <c r="B604" t="s">
        <v>1284</v>
      </c>
      <c r="C604" s="3" t="s">
        <v>5</v>
      </c>
      <c r="D604" s="3" t="s">
        <v>6</v>
      </c>
      <c r="E604" s="3" t="s">
        <v>5</v>
      </c>
    </row>
    <row r="605" spans="1:5" x14ac:dyDescent="0.25">
      <c r="A605" s="4" t="s">
        <v>1285</v>
      </c>
      <c r="B605" t="s">
        <v>1286</v>
      </c>
      <c r="C605" s="3" t="s">
        <v>5</v>
      </c>
      <c r="D605" s="3" t="s">
        <v>6</v>
      </c>
      <c r="E605" s="3" t="s">
        <v>5</v>
      </c>
    </row>
    <row r="606" spans="1:5" x14ac:dyDescent="0.25">
      <c r="A606" s="4" t="s">
        <v>1287</v>
      </c>
      <c r="B606" t="s">
        <v>1288</v>
      </c>
      <c r="C606" s="3" t="s">
        <v>5</v>
      </c>
      <c r="D606" s="3" t="s">
        <v>6</v>
      </c>
      <c r="E606" s="3" t="s">
        <v>5</v>
      </c>
    </row>
    <row r="607" spans="1:5" x14ac:dyDescent="0.25">
      <c r="A607" s="4" t="s">
        <v>1289</v>
      </c>
      <c r="B607" t="s">
        <v>1290</v>
      </c>
      <c r="C607" s="3" t="s">
        <v>5</v>
      </c>
      <c r="D607" s="3" t="s">
        <v>6</v>
      </c>
      <c r="E607" s="3" t="s">
        <v>5</v>
      </c>
    </row>
    <row r="608" spans="1:5" x14ac:dyDescent="0.25">
      <c r="A608" s="4" t="s">
        <v>1291</v>
      </c>
      <c r="B608" t="s">
        <v>1292</v>
      </c>
      <c r="C608" s="3" t="s">
        <v>5</v>
      </c>
      <c r="D608" s="3" t="s">
        <v>5</v>
      </c>
      <c r="E608" s="3" t="s">
        <v>5</v>
      </c>
    </row>
    <row r="609" spans="1:5" x14ac:dyDescent="0.25">
      <c r="A609" s="4" t="s">
        <v>1293</v>
      </c>
      <c r="B609" t="s">
        <v>1294</v>
      </c>
      <c r="C609" s="3" t="s">
        <v>5</v>
      </c>
      <c r="D609" s="3" t="s">
        <v>6</v>
      </c>
      <c r="E609" s="3" t="s">
        <v>5</v>
      </c>
    </row>
    <row r="610" spans="1:5" x14ac:dyDescent="0.25">
      <c r="A610" s="4" t="s">
        <v>1295</v>
      </c>
      <c r="B610" t="s">
        <v>1296</v>
      </c>
      <c r="C610" s="3" t="s">
        <v>5</v>
      </c>
      <c r="D610" s="3" t="s">
        <v>5</v>
      </c>
      <c r="E610" s="3" t="s">
        <v>5</v>
      </c>
    </row>
    <row r="611" spans="1:5" x14ac:dyDescent="0.25">
      <c r="A611" s="4" t="s">
        <v>1297</v>
      </c>
      <c r="B611" t="s">
        <v>1298</v>
      </c>
      <c r="C611" s="3" t="s">
        <v>5</v>
      </c>
      <c r="D611" s="3" t="s">
        <v>6</v>
      </c>
      <c r="E611" s="3" t="s">
        <v>5</v>
      </c>
    </row>
    <row r="612" spans="1:5" x14ac:dyDescent="0.25">
      <c r="A612" s="4" t="s">
        <v>1299</v>
      </c>
      <c r="B612" t="s">
        <v>1300</v>
      </c>
      <c r="C612" s="3" t="s">
        <v>5</v>
      </c>
      <c r="D612" s="3" t="s">
        <v>6</v>
      </c>
      <c r="E612" s="3" t="s">
        <v>5</v>
      </c>
    </row>
    <row r="613" spans="1:5" x14ac:dyDescent="0.25">
      <c r="A613" s="4" t="s">
        <v>1301</v>
      </c>
      <c r="B613" t="s">
        <v>1302</v>
      </c>
      <c r="C613" s="3" t="s">
        <v>5</v>
      </c>
      <c r="D613" s="3" t="s">
        <v>6</v>
      </c>
      <c r="E613" s="3" t="s">
        <v>5</v>
      </c>
    </row>
    <row r="614" spans="1:5" x14ac:dyDescent="0.25">
      <c r="A614" s="4" t="s">
        <v>1303</v>
      </c>
      <c r="B614" t="s">
        <v>1304</v>
      </c>
      <c r="C614" s="3" t="s">
        <v>5</v>
      </c>
      <c r="D614" s="3" t="s">
        <v>5</v>
      </c>
      <c r="E614" s="3" t="s">
        <v>5</v>
      </c>
    </row>
    <row r="615" spans="1:5" x14ac:dyDescent="0.25">
      <c r="A615" s="4" t="s">
        <v>1305</v>
      </c>
      <c r="B615" t="s">
        <v>1306</v>
      </c>
      <c r="C615" s="3" t="s">
        <v>5</v>
      </c>
      <c r="D615" s="3" t="s">
        <v>5</v>
      </c>
      <c r="E615" s="3" t="s">
        <v>5</v>
      </c>
    </row>
    <row r="616" spans="1:5" x14ac:dyDescent="0.25">
      <c r="A616" s="4" t="s">
        <v>1307</v>
      </c>
      <c r="B616" t="s">
        <v>1308</v>
      </c>
      <c r="C616" s="3" t="s">
        <v>5</v>
      </c>
      <c r="D616" s="3" t="s">
        <v>5</v>
      </c>
      <c r="E616" s="3" t="s">
        <v>5</v>
      </c>
    </row>
    <row r="617" spans="1:5" x14ac:dyDescent="0.25">
      <c r="A617" s="4" t="s">
        <v>1309</v>
      </c>
      <c r="B617" t="s">
        <v>1310</v>
      </c>
      <c r="C617" s="3" t="s">
        <v>5</v>
      </c>
      <c r="D617" s="3" t="s">
        <v>6</v>
      </c>
      <c r="E617" s="3" t="s">
        <v>5</v>
      </c>
    </row>
    <row r="618" spans="1:5" x14ac:dyDescent="0.25">
      <c r="A618" s="4" t="s">
        <v>1311</v>
      </c>
      <c r="B618" t="s">
        <v>1312</v>
      </c>
      <c r="C618" s="3" t="s">
        <v>5</v>
      </c>
      <c r="D618" s="3" t="s">
        <v>6</v>
      </c>
      <c r="E618" s="3" t="s">
        <v>5</v>
      </c>
    </row>
    <row r="619" spans="1:5" x14ac:dyDescent="0.25">
      <c r="A619" s="4" t="s">
        <v>1313</v>
      </c>
      <c r="B619" t="s">
        <v>1314</v>
      </c>
      <c r="C619" s="3" t="s">
        <v>5</v>
      </c>
      <c r="D619" s="3" t="s">
        <v>6</v>
      </c>
      <c r="E619" s="3" t="s">
        <v>5</v>
      </c>
    </row>
    <row r="620" spans="1:5" x14ac:dyDescent="0.25">
      <c r="A620" s="4" t="s">
        <v>1315</v>
      </c>
      <c r="B620" t="s">
        <v>1316</v>
      </c>
      <c r="C620" s="3" t="s">
        <v>5</v>
      </c>
      <c r="D620" s="3" t="s">
        <v>5</v>
      </c>
      <c r="E620" s="3" t="s">
        <v>5</v>
      </c>
    </row>
    <row r="621" spans="1:5" x14ac:dyDescent="0.25">
      <c r="A621" s="4" t="s">
        <v>69</v>
      </c>
      <c r="B621" t="s">
        <v>55</v>
      </c>
      <c r="C621" s="3" t="s">
        <v>5</v>
      </c>
      <c r="D621" s="3" t="s">
        <v>5</v>
      </c>
      <c r="E621" s="3" t="s">
        <v>5</v>
      </c>
    </row>
    <row r="622" spans="1:5" x14ac:dyDescent="0.25">
      <c r="A622" s="4" t="s">
        <v>1317</v>
      </c>
      <c r="B622" t="s">
        <v>1318</v>
      </c>
      <c r="C622" s="3" t="s">
        <v>5</v>
      </c>
      <c r="D622" s="3" t="s">
        <v>5</v>
      </c>
      <c r="E622" s="3" t="s">
        <v>5</v>
      </c>
    </row>
    <row r="623" spans="1:5" x14ac:dyDescent="0.25">
      <c r="A623" s="4" t="s">
        <v>1319</v>
      </c>
      <c r="B623" t="s">
        <v>1320</v>
      </c>
      <c r="C623" s="3" t="s">
        <v>5</v>
      </c>
      <c r="D623" s="3" t="s">
        <v>5</v>
      </c>
      <c r="E623" s="3" t="s">
        <v>5</v>
      </c>
    </row>
    <row r="624" spans="1:5" x14ac:dyDescent="0.25">
      <c r="A624" s="4" t="s">
        <v>1321</v>
      </c>
      <c r="B624" t="s">
        <v>1322</v>
      </c>
      <c r="C624" s="3" t="s">
        <v>5</v>
      </c>
      <c r="D624" s="3" t="s">
        <v>5</v>
      </c>
      <c r="E624" s="3" t="s">
        <v>5</v>
      </c>
    </row>
    <row r="625" spans="1:5" x14ac:dyDescent="0.25">
      <c r="A625" s="4" t="s">
        <v>1323</v>
      </c>
      <c r="B625" t="s">
        <v>1324</v>
      </c>
      <c r="C625" s="3" t="s">
        <v>5</v>
      </c>
      <c r="D625" s="3" t="s">
        <v>5</v>
      </c>
      <c r="E625" s="3" t="s">
        <v>5</v>
      </c>
    </row>
    <row r="626" spans="1:5" x14ac:dyDescent="0.25">
      <c r="A626" s="4" t="s">
        <v>1325</v>
      </c>
      <c r="B626" t="s">
        <v>1326</v>
      </c>
      <c r="C626" s="3" t="s">
        <v>5</v>
      </c>
      <c r="D626" s="3" t="s">
        <v>6</v>
      </c>
      <c r="E626" s="3" t="s">
        <v>5</v>
      </c>
    </row>
    <row r="627" spans="1:5" x14ac:dyDescent="0.25">
      <c r="A627" s="4" t="s">
        <v>1327</v>
      </c>
      <c r="B627" t="s">
        <v>1328</v>
      </c>
      <c r="C627" s="3" t="s">
        <v>5</v>
      </c>
      <c r="D627" s="3" t="s">
        <v>5</v>
      </c>
      <c r="E627" s="3" t="s">
        <v>5</v>
      </c>
    </row>
    <row r="628" spans="1:5" x14ac:dyDescent="0.25">
      <c r="A628" s="4" t="s">
        <v>1329</v>
      </c>
      <c r="B628" t="s">
        <v>1330</v>
      </c>
      <c r="C628" s="3" t="s">
        <v>5</v>
      </c>
      <c r="D628" s="3" t="s">
        <v>5</v>
      </c>
      <c r="E628" s="3" t="s">
        <v>5</v>
      </c>
    </row>
    <row r="629" spans="1:5" x14ac:dyDescent="0.25">
      <c r="A629" s="4" t="s">
        <v>1331</v>
      </c>
      <c r="B629" t="s">
        <v>1332</v>
      </c>
      <c r="C629" s="3" t="s">
        <v>5</v>
      </c>
      <c r="D629" s="3" t="s">
        <v>6</v>
      </c>
      <c r="E629" s="3" t="s">
        <v>5</v>
      </c>
    </row>
    <row r="630" spans="1:5" x14ac:dyDescent="0.25">
      <c r="A630" s="4" t="s">
        <v>1333</v>
      </c>
      <c r="B630" t="s">
        <v>1334</v>
      </c>
      <c r="C630" s="3" t="s">
        <v>5</v>
      </c>
      <c r="D630" s="3" t="s">
        <v>6</v>
      </c>
      <c r="E630" s="3" t="s">
        <v>5</v>
      </c>
    </row>
    <row r="631" spans="1:5" x14ac:dyDescent="0.25">
      <c r="A631" s="4" t="s">
        <v>1335</v>
      </c>
      <c r="B631" t="s">
        <v>1336</v>
      </c>
      <c r="C631" s="3" t="s">
        <v>5</v>
      </c>
      <c r="D631" s="3" t="s">
        <v>6</v>
      </c>
      <c r="E631" s="3" t="s">
        <v>5</v>
      </c>
    </row>
    <row r="632" spans="1:5" x14ac:dyDescent="0.25">
      <c r="A632" s="4" t="s">
        <v>1337</v>
      </c>
      <c r="B632" t="s">
        <v>1338</v>
      </c>
      <c r="C632" s="3" t="s">
        <v>5</v>
      </c>
      <c r="D632" s="3" t="s">
        <v>5</v>
      </c>
      <c r="E632" s="3" t="s">
        <v>5</v>
      </c>
    </row>
    <row r="633" spans="1:5" x14ac:dyDescent="0.25">
      <c r="A633" s="4" t="s">
        <v>1339</v>
      </c>
      <c r="B633" t="s">
        <v>1340</v>
      </c>
      <c r="C633" s="3" t="s">
        <v>5</v>
      </c>
      <c r="D633" s="3" t="s">
        <v>6</v>
      </c>
      <c r="E633" s="3" t="s">
        <v>5</v>
      </c>
    </row>
    <row r="634" spans="1:5" x14ac:dyDescent="0.25">
      <c r="A634" s="4" t="s">
        <v>1341</v>
      </c>
      <c r="B634" t="s">
        <v>1342</v>
      </c>
      <c r="C634" s="3" t="s">
        <v>5</v>
      </c>
      <c r="D634" s="3" t="s">
        <v>6</v>
      </c>
      <c r="E634" s="3" t="s">
        <v>5</v>
      </c>
    </row>
    <row r="635" spans="1:5" x14ac:dyDescent="0.25">
      <c r="A635" s="4" t="s">
        <v>1343</v>
      </c>
      <c r="B635" t="s">
        <v>1344</v>
      </c>
      <c r="C635" s="3" t="s">
        <v>5</v>
      </c>
      <c r="D635" s="3" t="s">
        <v>5</v>
      </c>
      <c r="E635" s="3" t="s">
        <v>5</v>
      </c>
    </row>
    <row r="636" spans="1:5" x14ac:dyDescent="0.25">
      <c r="A636" s="4" t="s">
        <v>1345</v>
      </c>
      <c r="B636" t="s">
        <v>1346</v>
      </c>
      <c r="C636" s="3" t="s">
        <v>5</v>
      </c>
      <c r="D636" s="3" t="s">
        <v>5</v>
      </c>
      <c r="E636" s="3" t="s">
        <v>5</v>
      </c>
    </row>
    <row r="637" spans="1:5" x14ac:dyDescent="0.25">
      <c r="A637" s="4" t="s">
        <v>1347</v>
      </c>
      <c r="B637" t="s">
        <v>1348</v>
      </c>
      <c r="C637" s="3" t="s">
        <v>5</v>
      </c>
      <c r="D637" s="3" t="s">
        <v>6</v>
      </c>
      <c r="E637" s="3" t="s">
        <v>5</v>
      </c>
    </row>
    <row r="638" spans="1:5" x14ac:dyDescent="0.25">
      <c r="A638" s="4" t="s">
        <v>44</v>
      </c>
      <c r="B638" t="s">
        <v>45</v>
      </c>
      <c r="C638" s="3" t="s">
        <v>5</v>
      </c>
      <c r="D638" s="3" t="s">
        <v>6</v>
      </c>
      <c r="E638" s="3" t="s">
        <v>5</v>
      </c>
    </row>
    <row r="639" spans="1:5" x14ac:dyDescent="0.25">
      <c r="A639" s="4" t="s">
        <v>1349</v>
      </c>
      <c r="B639" t="s">
        <v>1350</v>
      </c>
      <c r="C639" s="3" t="s">
        <v>5</v>
      </c>
      <c r="D639" s="3" t="s">
        <v>5</v>
      </c>
      <c r="E639" s="3" t="s">
        <v>5</v>
      </c>
    </row>
    <row r="640" spans="1:5" x14ac:dyDescent="0.25">
      <c r="A640" s="4" t="s">
        <v>1351</v>
      </c>
      <c r="B640" t="s">
        <v>1352</v>
      </c>
      <c r="C640" s="3" t="s">
        <v>5</v>
      </c>
      <c r="D640" s="3" t="s">
        <v>5</v>
      </c>
      <c r="E640" s="3" t="s">
        <v>5</v>
      </c>
    </row>
    <row r="641" spans="1:5" x14ac:dyDescent="0.25">
      <c r="A641" s="4" t="s">
        <v>1353</v>
      </c>
      <c r="B641" t="s">
        <v>1354</v>
      </c>
      <c r="C641" s="3" t="s">
        <v>5</v>
      </c>
      <c r="D641" s="3" t="s">
        <v>5</v>
      </c>
      <c r="E641" s="3" t="s">
        <v>5</v>
      </c>
    </row>
    <row r="642" spans="1:5" x14ac:dyDescent="0.25">
      <c r="A642" s="4" t="s">
        <v>1355</v>
      </c>
      <c r="B642" t="s">
        <v>1356</v>
      </c>
      <c r="C642" s="3" t="s">
        <v>5</v>
      </c>
      <c r="D642" s="3" t="s">
        <v>5</v>
      </c>
      <c r="E642" s="3" t="s">
        <v>5</v>
      </c>
    </row>
    <row r="643" spans="1:5" x14ac:dyDescent="0.25">
      <c r="A643" s="4" t="s">
        <v>1357</v>
      </c>
      <c r="B643" t="s">
        <v>1358</v>
      </c>
      <c r="C643" s="3" t="s">
        <v>5</v>
      </c>
      <c r="D643" s="3" t="s">
        <v>5</v>
      </c>
      <c r="E643" s="3" t="s">
        <v>5</v>
      </c>
    </row>
    <row r="644" spans="1:5" x14ac:dyDescent="0.25">
      <c r="A644" s="4" t="s">
        <v>1359</v>
      </c>
      <c r="B644" t="s">
        <v>1360</v>
      </c>
      <c r="C644" s="3" t="s">
        <v>5</v>
      </c>
      <c r="D644" s="3" t="s">
        <v>6</v>
      </c>
      <c r="E644" s="3" t="s">
        <v>5</v>
      </c>
    </row>
    <row r="645" spans="1:5" x14ac:dyDescent="0.25">
      <c r="A645" s="4" t="s">
        <v>1361</v>
      </c>
      <c r="B645" t="s">
        <v>1362</v>
      </c>
      <c r="C645" s="3" t="s">
        <v>5</v>
      </c>
      <c r="D645" s="3" t="s">
        <v>6</v>
      </c>
      <c r="E645" s="3" t="s">
        <v>5</v>
      </c>
    </row>
    <row r="646" spans="1:5" x14ac:dyDescent="0.25">
      <c r="A646" s="4" t="s">
        <v>1363</v>
      </c>
      <c r="B646" t="s">
        <v>1364</v>
      </c>
      <c r="C646" s="3" t="s">
        <v>5</v>
      </c>
      <c r="D646" s="3" t="s">
        <v>6</v>
      </c>
      <c r="E646" s="3" t="s">
        <v>5</v>
      </c>
    </row>
    <row r="647" spans="1:5" x14ac:dyDescent="0.25">
      <c r="A647" s="4" t="s">
        <v>1365</v>
      </c>
      <c r="B647" t="s">
        <v>1366</v>
      </c>
      <c r="C647" s="3" t="s">
        <v>5</v>
      </c>
      <c r="D647" s="3" t="s">
        <v>5</v>
      </c>
      <c r="E647" s="3" t="s">
        <v>5</v>
      </c>
    </row>
    <row r="648" spans="1:5" x14ac:dyDescent="0.25">
      <c r="A648" s="4" t="s">
        <v>1367</v>
      </c>
      <c r="B648" t="s">
        <v>1368</v>
      </c>
      <c r="C648" s="3" t="s">
        <v>5</v>
      </c>
      <c r="D648" s="3" t="s">
        <v>6</v>
      </c>
      <c r="E648" s="3" t="s">
        <v>5</v>
      </c>
    </row>
    <row r="649" spans="1:5" x14ac:dyDescent="0.25">
      <c r="A649" s="4" t="s">
        <v>1369</v>
      </c>
      <c r="B649" t="s">
        <v>1370</v>
      </c>
      <c r="C649" s="3" t="s">
        <v>5</v>
      </c>
      <c r="D649" s="3" t="s">
        <v>6</v>
      </c>
      <c r="E649" s="3" t="s">
        <v>5</v>
      </c>
    </row>
    <row r="650" spans="1:5" x14ac:dyDescent="0.25">
      <c r="A650" s="4" t="s">
        <v>1371</v>
      </c>
      <c r="B650" t="s">
        <v>1372</v>
      </c>
      <c r="C650" s="3" t="s">
        <v>5</v>
      </c>
      <c r="D650" s="3" t="s">
        <v>6</v>
      </c>
      <c r="E650" s="3" t="s">
        <v>5</v>
      </c>
    </row>
    <row r="651" spans="1:5" x14ac:dyDescent="0.25">
      <c r="A651" s="4" t="s">
        <v>1373</v>
      </c>
      <c r="B651" t="s">
        <v>1374</v>
      </c>
      <c r="C651" s="3" t="s">
        <v>5</v>
      </c>
      <c r="D651" s="3" t="s">
        <v>6</v>
      </c>
      <c r="E651" s="3" t="s">
        <v>5</v>
      </c>
    </row>
    <row r="652" spans="1:5" x14ac:dyDescent="0.25">
      <c r="A652" s="4" t="s">
        <v>1375</v>
      </c>
      <c r="B652" t="s">
        <v>1374</v>
      </c>
      <c r="C652" s="3" t="s">
        <v>5</v>
      </c>
      <c r="D652" s="3" t="s">
        <v>6</v>
      </c>
      <c r="E652" s="3" t="s">
        <v>5</v>
      </c>
    </row>
    <row r="653" spans="1:5" x14ac:dyDescent="0.25">
      <c r="A653" s="4" t="s">
        <v>1376</v>
      </c>
      <c r="B653" t="s">
        <v>1377</v>
      </c>
      <c r="C653" s="3" t="s">
        <v>5</v>
      </c>
      <c r="D653" s="3" t="s">
        <v>6</v>
      </c>
      <c r="E653" s="3" t="s">
        <v>5</v>
      </c>
    </row>
    <row r="654" spans="1:5" x14ac:dyDescent="0.25">
      <c r="A654" s="4" t="s">
        <v>1378</v>
      </c>
      <c r="B654" t="s">
        <v>1379</v>
      </c>
      <c r="C654" s="3" t="s">
        <v>5</v>
      </c>
      <c r="D654" s="3" t="s">
        <v>5</v>
      </c>
      <c r="E654" s="3" t="s">
        <v>5</v>
      </c>
    </row>
    <row r="655" spans="1:5" x14ac:dyDescent="0.25">
      <c r="A655" s="4" t="s">
        <v>1380</v>
      </c>
      <c r="B655" t="s">
        <v>1381</v>
      </c>
      <c r="C655" s="3" t="s">
        <v>5</v>
      </c>
      <c r="D655" s="3" t="s">
        <v>6</v>
      </c>
      <c r="E655" s="3" t="s">
        <v>5</v>
      </c>
    </row>
    <row r="656" spans="1:5" x14ac:dyDescent="0.25">
      <c r="A656" s="4" t="s">
        <v>1382</v>
      </c>
      <c r="B656" t="s">
        <v>1383</v>
      </c>
      <c r="C656" s="3" t="s">
        <v>5</v>
      </c>
      <c r="D656" s="3" t="s">
        <v>5</v>
      </c>
      <c r="E656" s="3" t="s">
        <v>5</v>
      </c>
    </row>
    <row r="657" spans="1:6" x14ac:dyDescent="0.25">
      <c r="A657" s="4" t="s">
        <v>1384</v>
      </c>
      <c r="B657" t="s">
        <v>1385</v>
      </c>
      <c r="C657" s="3" t="s">
        <v>5</v>
      </c>
      <c r="D657" s="3" t="s">
        <v>6</v>
      </c>
      <c r="E657" s="3" t="s">
        <v>5</v>
      </c>
    </row>
    <row r="658" spans="1:6" x14ac:dyDescent="0.25">
      <c r="A658" s="4" t="s">
        <v>1386</v>
      </c>
      <c r="B658" t="s">
        <v>1387</v>
      </c>
      <c r="C658" s="3" t="s">
        <v>5</v>
      </c>
      <c r="D658" s="3" t="s">
        <v>5</v>
      </c>
      <c r="E658" s="3" t="s">
        <v>5</v>
      </c>
    </row>
    <row r="659" spans="1:6" x14ac:dyDescent="0.25">
      <c r="A659" s="4" t="s">
        <v>1388</v>
      </c>
      <c r="B659" t="s">
        <v>1389</v>
      </c>
      <c r="C659" s="3" t="s">
        <v>5</v>
      </c>
      <c r="D659" s="3" t="s">
        <v>5</v>
      </c>
      <c r="E659" s="3" t="s">
        <v>5</v>
      </c>
    </row>
    <row r="660" spans="1:6" x14ac:dyDescent="0.25">
      <c r="A660" s="4" t="s">
        <v>1390</v>
      </c>
      <c r="B660" t="s">
        <v>1391</v>
      </c>
      <c r="C660" s="3" t="s">
        <v>5</v>
      </c>
      <c r="D660" s="3" t="s">
        <v>6</v>
      </c>
      <c r="E660" s="3" t="s">
        <v>5</v>
      </c>
    </row>
    <row r="661" spans="1:6" x14ac:dyDescent="0.25">
      <c r="A661" s="4" t="s">
        <v>1392</v>
      </c>
      <c r="B661" t="s">
        <v>1393</v>
      </c>
      <c r="C661" s="3" t="s">
        <v>5</v>
      </c>
      <c r="D661" s="3" t="s">
        <v>5</v>
      </c>
      <c r="E661" s="3" t="s">
        <v>5</v>
      </c>
    </row>
    <row r="662" spans="1:6" x14ac:dyDescent="0.25">
      <c r="A662" s="4" t="s">
        <v>1394</v>
      </c>
      <c r="B662" t="s">
        <v>1395</v>
      </c>
      <c r="C662" s="3" t="s">
        <v>5</v>
      </c>
      <c r="D662" s="3" t="s">
        <v>5</v>
      </c>
      <c r="E662" s="3" t="s">
        <v>6</v>
      </c>
    </row>
    <row r="663" spans="1:6" x14ac:dyDescent="0.25">
      <c r="A663" s="4" t="s">
        <v>1396</v>
      </c>
      <c r="B663" t="s">
        <v>1397</v>
      </c>
      <c r="C663" s="3" t="s">
        <v>5</v>
      </c>
      <c r="D663" s="9" t="s">
        <v>5</v>
      </c>
      <c r="E663" s="3" t="s">
        <v>5</v>
      </c>
      <c r="F663" s="6"/>
    </row>
    <row r="664" spans="1:6" x14ac:dyDescent="0.25">
      <c r="A664" s="4" t="s">
        <v>1398</v>
      </c>
      <c r="B664" t="s">
        <v>1399</v>
      </c>
      <c r="C664" s="3" t="s">
        <v>5</v>
      </c>
      <c r="D664" s="3" t="s">
        <v>5</v>
      </c>
      <c r="E664" s="3" t="s">
        <v>5</v>
      </c>
    </row>
    <row r="665" spans="1:6" x14ac:dyDescent="0.25">
      <c r="A665" s="4" t="s">
        <v>1400</v>
      </c>
      <c r="B665" t="s">
        <v>1401</v>
      </c>
      <c r="C665" s="3" t="s">
        <v>5</v>
      </c>
      <c r="D665" s="3" t="s">
        <v>5</v>
      </c>
      <c r="E665" s="3" t="s">
        <v>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97"/>
  <sheetViews>
    <sheetView workbookViewId="0"/>
  </sheetViews>
  <sheetFormatPr defaultRowHeight="15" x14ac:dyDescent="0.25"/>
  <cols>
    <col min="1" max="1" width="69" bestFit="1" customWidth="1"/>
    <col min="2" max="2" width="10.140625" bestFit="1" customWidth="1"/>
    <col min="3" max="3" width="9" bestFit="1" customWidth="1"/>
    <col min="4" max="4" width="10" customWidth="1"/>
    <col min="5" max="6" width="10" bestFit="1" customWidth="1"/>
    <col min="7" max="7" width="78" bestFit="1" customWidth="1"/>
  </cols>
  <sheetData>
    <row r="1" spans="1:7" ht="60" x14ac:dyDescent="0.25">
      <c r="A1" s="3" t="s">
        <v>1406</v>
      </c>
      <c r="B1" s="3" t="s">
        <v>1407</v>
      </c>
      <c r="C1" s="7" t="s">
        <v>46</v>
      </c>
      <c r="D1" s="7" t="s">
        <v>2002</v>
      </c>
      <c r="E1" s="7" t="s">
        <v>47</v>
      </c>
      <c r="F1" s="7" t="s">
        <v>48</v>
      </c>
    </row>
    <row r="2" spans="1:7" x14ac:dyDescent="0.25">
      <c r="A2" s="11" t="s">
        <v>1408</v>
      </c>
      <c r="B2" s="12" t="s">
        <v>1409</v>
      </c>
      <c r="C2" s="12" t="s">
        <v>79</v>
      </c>
      <c r="D2" s="12">
        <v>0.13500000000000001</v>
      </c>
      <c r="E2" s="12">
        <v>25.9</v>
      </c>
      <c r="F2" s="13">
        <v>1.3</v>
      </c>
      <c r="G2" t="str">
        <f>A2</f>
        <v xml:space="preserve">1,1,1,2-Tetrachloroethane </v>
      </c>
    </row>
    <row r="3" spans="1:7" x14ac:dyDescent="0.25">
      <c r="A3" s="11" t="s">
        <v>1410</v>
      </c>
      <c r="B3" s="12" t="s">
        <v>1411</v>
      </c>
      <c r="C3" s="12" t="s">
        <v>74</v>
      </c>
      <c r="D3" s="14">
        <v>80000</v>
      </c>
      <c r="E3" s="12">
        <v>10500</v>
      </c>
      <c r="F3" s="13">
        <v>526</v>
      </c>
      <c r="G3" t="str">
        <f t="shared" ref="G3:G66" si="0">A3</f>
        <v xml:space="preserve">1,1,1,2-Tetrafluoroethane </v>
      </c>
    </row>
    <row r="4" spans="1:7" x14ac:dyDescent="0.25">
      <c r="A4" s="15" t="s">
        <v>1412</v>
      </c>
      <c r="B4" s="16" t="s">
        <v>960</v>
      </c>
      <c r="C4" s="16" t="s">
        <v>74</v>
      </c>
      <c r="D4" s="16">
        <v>1000</v>
      </c>
      <c r="E4" s="16">
        <v>131</v>
      </c>
      <c r="F4" s="17">
        <v>6.57</v>
      </c>
      <c r="G4" t="str">
        <f t="shared" si="0"/>
        <v xml:space="preserve">1,1,1-Trichloroethane </v>
      </c>
    </row>
    <row r="5" spans="1:7" x14ac:dyDescent="0.25">
      <c r="A5" s="11" t="s">
        <v>1413</v>
      </c>
      <c r="B5" s="12" t="s">
        <v>1234</v>
      </c>
      <c r="C5" s="16" t="s">
        <v>79</v>
      </c>
      <c r="D5" s="12">
        <v>1.72E-2</v>
      </c>
      <c r="E5" s="12">
        <v>3.3</v>
      </c>
      <c r="F5" s="13">
        <v>0.16500000000000001</v>
      </c>
      <c r="G5" t="str">
        <f t="shared" si="0"/>
        <v xml:space="preserve">1,1,2,2-Tetrachloroethane </v>
      </c>
    </row>
    <row r="6" spans="1:7" x14ac:dyDescent="0.25">
      <c r="A6" s="11" t="s">
        <v>1414</v>
      </c>
      <c r="B6" s="12" t="s">
        <v>1216</v>
      </c>
      <c r="C6" s="16" t="s">
        <v>79</v>
      </c>
      <c r="D6" s="12">
        <v>6.25E-2</v>
      </c>
      <c r="E6" s="12">
        <v>12</v>
      </c>
      <c r="F6" s="13">
        <v>0.6</v>
      </c>
      <c r="G6" t="str">
        <f t="shared" si="0"/>
        <v xml:space="preserve">1,1,2-Trichloroethane </v>
      </c>
    </row>
    <row r="7" spans="1:7" x14ac:dyDescent="0.25">
      <c r="A7" s="11" t="s">
        <v>1415</v>
      </c>
      <c r="B7" s="12" t="s">
        <v>1054</v>
      </c>
      <c r="C7" s="16" t="s">
        <v>79</v>
      </c>
      <c r="D7" s="12">
        <v>0.625</v>
      </c>
      <c r="E7" s="12">
        <v>120</v>
      </c>
      <c r="F7" s="13">
        <v>6</v>
      </c>
      <c r="G7" t="str">
        <f t="shared" si="0"/>
        <v xml:space="preserve">1,1-Dichloroethane </v>
      </c>
    </row>
    <row r="8" spans="1:7" x14ac:dyDescent="0.25">
      <c r="A8" s="11" t="s">
        <v>1416</v>
      </c>
      <c r="B8" s="12" t="s">
        <v>1056</v>
      </c>
      <c r="C8" s="12" t="s">
        <v>74</v>
      </c>
      <c r="D8" s="12">
        <v>200</v>
      </c>
      <c r="E8" s="12">
        <v>26.3</v>
      </c>
      <c r="F8" s="13">
        <v>1.31</v>
      </c>
      <c r="G8" t="str">
        <f t="shared" si="0"/>
        <v xml:space="preserve">1,1-Dichloroethylene </v>
      </c>
    </row>
    <row r="9" spans="1:7" x14ac:dyDescent="0.25">
      <c r="A9" s="15" t="s">
        <v>57</v>
      </c>
      <c r="B9" s="16" t="s">
        <v>72</v>
      </c>
      <c r="C9" s="12" t="s">
        <v>74</v>
      </c>
      <c r="D9" s="18">
        <v>40000</v>
      </c>
      <c r="E9" s="16">
        <v>5260</v>
      </c>
      <c r="F9" s="13">
        <v>263</v>
      </c>
      <c r="G9" t="str">
        <f t="shared" si="0"/>
        <v>1,1-Difluoroethane</v>
      </c>
    </row>
    <row r="10" spans="1:7" x14ac:dyDescent="0.25">
      <c r="A10" s="11" t="s">
        <v>1417</v>
      </c>
      <c r="B10" s="12" t="s">
        <v>848</v>
      </c>
      <c r="C10" s="12" t="s">
        <v>74</v>
      </c>
      <c r="D10" s="12">
        <v>0.5</v>
      </c>
      <c r="E10" s="12">
        <v>6.5699999999999995E-2</v>
      </c>
      <c r="F10" s="13">
        <v>3.29E-3</v>
      </c>
      <c r="G10" t="str">
        <f t="shared" si="0"/>
        <v xml:space="preserve">1,1-Dimethylhydrazine </v>
      </c>
    </row>
    <row r="11" spans="1:7" x14ac:dyDescent="0.25">
      <c r="A11" s="11" t="s">
        <v>1418</v>
      </c>
      <c r="B11" s="12" t="s">
        <v>1419</v>
      </c>
      <c r="C11" s="16" t="s">
        <v>79</v>
      </c>
      <c r="D11" s="12">
        <v>2.63E-4</v>
      </c>
      <c r="E11" s="12">
        <v>5.0500000000000003E-2</v>
      </c>
      <c r="F11" s="13">
        <v>2.5200000000000001E-3</v>
      </c>
      <c r="G11" t="str">
        <f t="shared" si="0"/>
        <v xml:space="preserve">1,2,3,4,6,7,8,9-Octachlorodibenzofuran </v>
      </c>
    </row>
    <row r="12" spans="1:7" x14ac:dyDescent="0.25">
      <c r="A12" s="15" t="s">
        <v>1420</v>
      </c>
      <c r="B12" s="16" t="s">
        <v>1421</v>
      </c>
      <c r="C12" s="16" t="s">
        <v>79</v>
      </c>
      <c r="D12" s="16">
        <v>2.63E-4</v>
      </c>
      <c r="E12" s="16">
        <v>5.0500000000000003E-2</v>
      </c>
      <c r="F12" s="17">
        <v>2.5200000000000001E-3</v>
      </c>
      <c r="G12" t="str">
        <f t="shared" si="0"/>
        <v xml:space="preserve">1,2,3,4,6,7,8,9-Octachlorodibenzo­p-Dioxin </v>
      </c>
    </row>
    <row r="13" spans="1:7" x14ac:dyDescent="0.25">
      <c r="A13" s="11" t="s">
        <v>1422</v>
      </c>
      <c r="B13" s="12" t="s">
        <v>1423</v>
      </c>
      <c r="C13" s="16" t="s">
        <v>79</v>
      </c>
      <c r="D13" s="14">
        <v>2.6299999999999998E-6</v>
      </c>
      <c r="E13" s="12">
        <v>5.0500000000000002E-4</v>
      </c>
      <c r="F13" s="19">
        <v>2.5199999999999999E-5</v>
      </c>
      <c r="G13" t="str">
        <f t="shared" si="0"/>
        <v xml:space="preserve">1,2,3,4,6,7,8-Heptachlorodibenzofuran </v>
      </c>
    </row>
    <row r="14" spans="1:7" x14ac:dyDescent="0.25">
      <c r="A14" s="11" t="s">
        <v>1424</v>
      </c>
      <c r="B14" s="12" t="s">
        <v>1425</v>
      </c>
      <c r="C14" s="16" t="s">
        <v>79</v>
      </c>
      <c r="D14" s="14">
        <v>2.6299999999999998E-6</v>
      </c>
      <c r="E14" s="12">
        <v>5.0500000000000002E-4</v>
      </c>
      <c r="F14" s="19">
        <v>2.5199999999999999E-5</v>
      </c>
      <c r="G14" t="str">
        <f t="shared" si="0"/>
        <v xml:space="preserve">1,2,3,4,7,8,9-Heptachlorodibenzofuran </v>
      </c>
    </row>
    <row r="15" spans="1:7" x14ac:dyDescent="0.25">
      <c r="A15" s="15" t="s">
        <v>1426</v>
      </c>
      <c r="B15" s="16" t="s">
        <v>1427</v>
      </c>
      <c r="C15" s="16" t="s">
        <v>79</v>
      </c>
      <c r="D15" s="18">
        <v>2.6299999999999998E-6</v>
      </c>
      <c r="E15" s="16">
        <v>5.0500000000000002E-4</v>
      </c>
      <c r="F15" s="20">
        <v>2.5199999999999999E-5</v>
      </c>
      <c r="G15" t="str">
        <f t="shared" si="0"/>
        <v xml:space="preserve">1,2,3,4,6,7,8-Heptachlorodibenzo­p-dioxin </v>
      </c>
    </row>
    <row r="16" spans="1:7" x14ac:dyDescent="0.25">
      <c r="A16" s="11" t="s">
        <v>1428</v>
      </c>
      <c r="B16" s="12" t="s">
        <v>1429</v>
      </c>
      <c r="C16" s="16" t="s">
        <v>79</v>
      </c>
      <c r="D16" s="14">
        <v>2.6300000000000001E-7</v>
      </c>
      <c r="E16" s="14">
        <v>5.0500000000000001E-5</v>
      </c>
      <c r="F16" s="19">
        <v>2.52E-6</v>
      </c>
      <c r="G16" t="str">
        <f t="shared" si="0"/>
        <v xml:space="preserve">1,2,3,4,7,8-Hexachlorodibenzofuran </v>
      </c>
    </row>
    <row r="17" spans="1:7" x14ac:dyDescent="0.25">
      <c r="A17" s="11" t="s">
        <v>1430</v>
      </c>
      <c r="B17" s="12" t="s">
        <v>1431</v>
      </c>
      <c r="C17" s="16" t="s">
        <v>79</v>
      </c>
      <c r="D17" s="14">
        <v>2.6300000000000001E-7</v>
      </c>
      <c r="E17" s="14">
        <v>5.0500000000000001E-5</v>
      </c>
      <c r="F17" s="19">
        <v>2.52E-6</v>
      </c>
      <c r="G17" t="str">
        <f t="shared" si="0"/>
        <v xml:space="preserve">1,2,3,4,7,8-Hexachlorodibenzo-p-dioxin </v>
      </c>
    </row>
    <row r="18" spans="1:7" x14ac:dyDescent="0.25">
      <c r="A18" s="11" t="s">
        <v>1432</v>
      </c>
      <c r="B18" s="12" t="s">
        <v>1433</v>
      </c>
      <c r="C18" s="16" t="s">
        <v>79</v>
      </c>
      <c r="D18" s="14">
        <v>2.6300000000000001E-7</v>
      </c>
      <c r="E18" s="14">
        <v>5.0500000000000001E-5</v>
      </c>
      <c r="F18" s="19">
        <v>2.52E-6</v>
      </c>
      <c r="G18" t="str">
        <f t="shared" si="0"/>
        <v xml:space="preserve">1,2,3,6,7,8 Hexachlorodibenzo-p-dioxin </v>
      </c>
    </row>
    <row r="19" spans="1:7" x14ac:dyDescent="0.25">
      <c r="A19" s="11" t="s">
        <v>1434</v>
      </c>
      <c r="B19" s="12" t="s">
        <v>1435</v>
      </c>
      <c r="C19" s="16" t="s">
        <v>79</v>
      </c>
      <c r="D19" s="14">
        <v>2.6300000000000001E-7</v>
      </c>
      <c r="E19" s="14">
        <v>5.0500000000000001E-5</v>
      </c>
      <c r="F19" s="19">
        <v>2.52E-6</v>
      </c>
      <c r="G19" t="str">
        <f t="shared" si="0"/>
        <v xml:space="preserve">1,2,3,6,7,8-Hexachlorodibenzofuran </v>
      </c>
    </row>
    <row r="20" spans="1:7" x14ac:dyDescent="0.25">
      <c r="A20" s="11" t="s">
        <v>1436</v>
      </c>
      <c r="B20" s="12" t="s">
        <v>1437</v>
      </c>
      <c r="C20" s="16" t="s">
        <v>79</v>
      </c>
      <c r="D20" s="14">
        <v>2.6300000000000001E-7</v>
      </c>
      <c r="E20" s="14">
        <v>5.0500000000000001E-5</v>
      </c>
      <c r="F20" s="19">
        <v>2.52E-6</v>
      </c>
      <c r="G20" t="str">
        <f t="shared" si="0"/>
        <v xml:space="preserve">1,2,3,7,8,9-Hexachlorodibenzofuran </v>
      </c>
    </row>
    <row r="21" spans="1:7" x14ac:dyDescent="0.25">
      <c r="A21" s="11" t="s">
        <v>1438</v>
      </c>
      <c r="B21" s="12" t="s">
        <v>605</v>
      </c>
      <c r="C21" s="16" t="s">
        <v>79</v>
      </c>
      <c r="D21" s="14">
        <v>2.6300000000000001E-7</v>
      </c>
      <c r="E21" s="14">
        <v>5.0500000000000001E-5</v>
      </c>
      <c r="F21" s="19">
        <v>2.52E-6</v>
      </c>
      <c r="G21" t="str">
        <f t="shared" si="0"/>
        <v xml:space="preserve">1,2,3,7,8,9-Hexachlorodibenzo-p-dioxin </v>
      </c>
    </row>
    <row r="22" spans="1:7" x14ac:dyDescent="0.25">
      <c r="A22" s="11" t="s">
        <v>1439</v>
      </c>
      <c r="B22" s="12" t="s">
        <v>1440</v>
      </c>
      <c r="C22" s="16" t="s">
        <v>79</v>
      </c>
      <c r="D22" s="14">
        <v>5.2600000000000002E-7</v>
      </c>
      <c r="E22" s="12">
        <v>1.01E-4</v>
      </c>
      <c r="F22" s="19">
        <v>5.0499999999999999E-6</v>
      </c>
      <c r="G22" t="str">
        <f t="shared" si="0"/>
        <v xml:space="preserve">1,2,3,7,8-Pentachlorodibenzofuran </v>
      </c>
    </row>
    <row r="23" spans="1:7" x14ac:dyDescent="0.25">
      <c r="A23" s="11" t="s">
        <v>1441</v>
      </c>
      <c r="B23" s="12" t="s">
        <v>1442</v>
      </c>
      <c r="C23" s="16" t="s">
        <v>79</v>
      </c>
      <c r="D23" s="14">
        <v>2.6300000000000001E-8</v>
      </c>
      <c r="E23" s="14">
        <v>5.0499999999999999E-6</v>
      </c>
      <c r="F23" s="19">
        <v>2.5199999999999998E-7</v>
      </c>
      <c r="G23" t="str">
        <f t="shared" si="0"/>
        <v xml:space="preserve">1,2,3,7,8-Pentachlorodibenzo-p-dioxin </v>
      </c>
    </row>
    <row r="24" spans="1:7" x14ac:dyDescent="0.25">
      <c r="A24" s="11" t="s">
        <v>1443</v>
      </c>
      <c r="B24" s="12" t="s">
        <v>1359</v>
      </c>
      <c r="C24" s="12" t="s">
        <v>74</v>
      </c>
      <c r="D24" s="12">
        <v>1.84</v>
      </c>
      <c r="E24" s="12">
        <v>0.24199999999999999</v>
      </c>
      <c r="F24" s="13">
        <v>1.21E-2</v>
      </c>
      <c r="G24" t="str">
        <f t="shared" si="0"/>
        <v xml:space="preserve">1,2,3-Trichloropropane </v>
      </c>
    </row>
    <row r="25" spans="1:7" x14ac:dyDescent="0.25">
      <c r="A25" s="11" t="s">
        <v>1444</v>
      </c>
      <c r="B25" s="12" t="s">
        <v>1357</v>
      </c>
      <c r="C25" s="16" t="s">
        <v>79</v>
      </c>
      <c r="D25" s="12">
        <v>5.2599999999999999E-4</v>
      </c>
      <c r="E25" s="12">
        <v>0.10100000000000001</v>
      </c>
      <c r="F25" s="13">
        <v>5.0499999999999998E-3</v>
      </c>
      <c r="G25" t="str">
        <f t="shared" si="0"/>
        <v xml:space="preserve">1,2-Dibromo-3-chloropropane </v>
      </c>
    </row>
    <row r="26" spans="1:7" x14ac:dyDescent="0.25">
      <c r="A26" s="11" t="s">
        <v>1445</v>
      </c>
      <c r="B26" s="12" t="s">
        <v>216</v>
      </c>
      <c r="C26" s="16" t="s">
        <v>79</v>
      </c>
      <c r="D26" s="12">
        <v>1.41E-2</v>
      </c>
      <c r="E26" s="12">
        <v>2.71</v>
      </c>
      <c r="F26" s="13">
        <v>0.13500000000000001</v>
      </c>
      <c r="G26" t="str">
        <f t="shared" si="0"/>
        <v xml:space="preserve">1,2-Dibromoethane </v>
      </c>
    </row>
    <row r="27" spans="1:7" x14ac:dyDescent="0.25">
      <c r="A27" s="11" t="s">
        <v>1446</v>
      </c>
      <c r="B27" s="12" t="s">
        <v>224</v>
      </c>
      <c r="C27" s="16" t="s">
        <v>79</v>
      </c>
      <c r="D27" s="12">
        <v>3.85E-2</v>
      </c>
      <c r="E27" s="12">
        <v>7.39</v>
      </c>
      <c r="F27" s="13">
        <v>0.36899999999999999</v>
      </c>
      <c r="G27" t="str">
        <f t="shared" si="0"/>
        <v xml:space="preserve">1,2-Dichloroethane </v>
      </c>
    </row>
    <row r="28" spans="1:7" x14ac:dyDescent="0.25">
      <c r="A28" s="15" t="s">
        <v>1447</v>
      </c>
      <c r="B28" s="16" t="s">
        <v>1206</v>
      </c>
      <c r="C28" s="16" t="s">
        <v>79</v>
      </c>
      <c r="D28" s="16">
        <v>0.1</v>
      </c>
      <c r="E28" s="16">
        <v>19.2</v>
      </c>
      <c r="F28" s="17">
        <v>0.95899999999999996</v>
      </c>
      <c r="G28" t="str">
        <f t="shared" si="0"/>
        <v xml:space="preserve">1,2-Dichloropropane </v>
      </c>
    </row>
    <row r="29" spans="1:7" x14ac:dyDescent="0.25">
      <c r="A29" s="11" t="s">
        <v>1448</v>
      </c>
      <c r="B29" s="12" t="s">
        <v>804</v>
      </c>
      <c r="C29" s="12" t="s">
        <v>79</v>
      </c>
      <c r="D29" s="14">
        <v>6.2500000000000003E-6</v>
      </c>
      <c r="E29" s="12">
        <v>1.1999999999999999E-3</v>
      </c>
      <c r="F29" s="19">
        <v>6.0000000000000002E-5</v>
      </c>
      <c r="G29" t="str">
        <f t="shared" si="0"/>
        <v xml:space="preserve">1,2-Dimethylhydrazine </v>
      </c>
    </row>
    <row r="30" spans="1:7" x14ac:dyDescent="0.25">
      <c r="A30" s="11" t="s">
        <v>1449</v>
      </c>
      <c r="B30" s="12" t="s">
        <v>399</v>
      </c>
      <c r="C30" s="16" t="s">
        <v>79</v>
      </c>
      <c r="D30" s="12">
        <v>4.0000000000000001E-3</v>
      </c>
      <c r="E30" s="12">
        <v>0.76800000000000002</v>
      </c>
      <c r="F30" s="13">
        <v>3.8399999999999997E-2</v>
      </c>
      <c r="G30" t="str">
        <f t="shared" si="0"/>
        <v xml:space="preserve">1,2-Diphenylhydrazine </v>
      </c>
    </row>
    <row r="31" spans="1:7" x14ac:dyDescent="0.25">
      <c r="A31" s="11" t="s">
        <v>1450</v>
      </c>
      <c r="B31" s="12" t="s">
        <v>210</v>
      </c>
      <c r="C31" s="12" t="s">
        <v>74</v>
      </c>
      <c r="D31" s="12">
        <v>20</v>
      </c>
      <c r="E31" s="12">
        <v>2.63</v>
      </c>
      <c r="F31" s="13">
        <v>0.13100000000000001</v>
      </c>
      <c r="G31" t="str">
        <f t="shared" si="0"/>
        <v xml:space="preserve">1,2-Epoxybutane </v>
      </c>
    </row>
    <row r="32" spans="1:7" x14ac:dyDescent="0.25">
      <c r="A32" s="11" t="s">
        <v>1451</v>
      </c>
      <c r="B32" s="12" t="s">
        <v>134</v>
      </c>
      <c r="C32" s="16" t="s">
        <v>79</v>
      </c>
      <c r="D32" s="12">
        <v>5.8799999999999998E-3</v>
      </c>
      <c r="E32" s="12">
        <v>1.1299999999999999</v>
      </c>
      <c r="F32" s="13">
        <v>5.6399999999999999E-2</v>
      </c>
      <c r="G32" t="str">
        <f t="shared" si="0"/>
        <v xml:space="preserve">1,3-Butadiene </v>
      </c>
    </row>
    <row r="33" spans="1:7" x14ac:dyDescent="0.25">
      <c r="A33" s="11" t="s">
        <v>1452</v>
      </c>
      <c r="B33" s="12" t="s">
        <v>812</v>
      </c>
      <c r="C33" s="16" t="s">
        <v>79</v>
      </c>
      <c r="D33" s="12">
        <v>6.25E-2</v>
      </c>
      <c r="E33" s="12">
        <v>12</v>
      </c>
      <c r="F33" s="13">
        <v>0.6</v>
      </c>
      <c r="G33" t="str">
        <f t="shared" si="0"/>
        <v xml:space="preserve">1,3-Dichloropropene </v>
      </c>
    </row>
    <row r="34" spans="1:7" x14ac:dyDescent="0.25">
      <c r="A34" s="11" t="s">
        <v>1453</v>
      </c>
      <c r="B34" s="12" t="s">
        <v>347</v>
      </c>
      <c r="C34" s="16" t="s">
        <v>79</v>
      </c>
      <c r="D34" s="12">
        <v>1.4499999999999999E-3</v>
      </c>
      <c r="E34" s="12">
        <v>0.27800000000000002</v>
      </c>
      <c r="F34" s="13">
        <v>1.3899999999999999E-2</v>
      </c>
      <c r="G34" t="str">
        <f t="shared" si="0"/>
        <v xml:space="preserve">1,3-Propane Sultone </v>
      </c>
    </row>
    <row r="35" spans="1:7" x14ac:dyDescent="0.25">
      <c r="A35" s="11" t="s">
        <v>1454</v>
      </c>
      <c r="B35" s="12" t="s">
        <v>202</v>
      </c>
      <c r="C35" s="16" t="s">
        <v>79</v>
      </c>
      <c r="D35" s="12">
        <v>9.0899999999999995E-2</v>
      </c>
      <c r="E35" s="12">
        <v>17.399999999999999</v>
      </c>
      <c r="F35" s="13">
        <v>0.872</v>
      </c>
      <c r="G35" t="str">
        <f t="shared" si="0"/>
        <v xml:space="preserve">1,4-Dichlorobenzene </v>
      </c>
    </row>
    <row r="36" spans="1:7" x14ac:dyDescent="0.25">
      <c r="A36" s="11" t="s">
        <v>1455</v>
      </c>
      <c r="B36" s="12" t="s">
        <v>411</v>
      </c>
      <c r="C36" s="16" t="s">
        <v>79</v>
      </c>
      <c r="D36" s="12">
        <v>0.13</v>
      </c>
      <c r="E36" s="12">
        <v>24.9</v>
      </c>
      <c r="F36" s="13">
        <v>1.25</v>
      </c>
      <c r="G36" t="str">
        <f t="shared" si="0"/>
        <v xml:space="preserve">1,4-Dioxane </v>
      </c>
    </row>
    <row r="37" spans="1:7" x14ac:dyDescent="0.25">
      <c r="A37" s="11" t="s">
        <v>1456</v>
      </c>
      <c r="B37" s="12" t="s">
        <v>1457</v>
      </c>
      <c r="C37" s="16" t="s">
        <v>79</v>
      </c>
      <c r="D37" s="14">
        <v>9.09E-5</v>
      </c>
      <c r="E37" s="12">
        <v>1.7399999999999999E-2</v>
      </c>
      <c r="F37" s="13">
        <v>8.7200000000000005E-4</v>
      </c>
      <c r="G37" t="str">
        <f t="shared" si="0"/>
        <v xml:space="preserve">1,6-Dinitropyrene </v>
      </c>
    </row>
    <row r="38" spans="1:7" x14ac:dyDescent="0.25">
      <c r="A38" s="11" t="s">
        <v>1458</v>
      </c>
      <c r="B38" s="12" t="s">
        <v>1281</v>
      </c>
      <c r="C38" s="12" t="s">
        <v>74</v>
      </c>
      <c r="D38" s="12">
        <v>7.0000000000000007E-2</v>
      </c>
      <c r="E38" s="12">
        <v>9.1999999999999998E-3</v>
      </c>
      <c r="F38" s="13">
        <v>4.6000000000000001E-4</v>
      </c>
      <c r="G38" t="str">
        <f t="shared" si="0"/>
        <v xml:space="preserve">1,6-Hexamethylene diisocyanate </v>
      </c>
    </row>
    <row r="39" spans="1:7" x14ac:dyDescent="0.25">
      <c r="A39" s="11" t="s">
        <v>1459</v>
      </c>
      <c r="B39" s="12" t="s">
        <v>1460</v>
      </c>
      <c r="C39" s="16" t="s">
        <v>79</v>
      </c>
      <c r="D39" s="12">
        <v>9.0899999999999998E-4</v>
      </c>
      <c r="E39" s="12">
        <v>0.17399999999999999</v>
      </c>
      <c r="F39" s="13">
        <v>8.7200000000000003E-3</v>
      </c>
      <c r="G39" t="str">
        <f t="shared" si="0"/>
        <v xml:space="preserve">1,8-Dinitropyrene </v>
      </c>
    </row>
    <row r="40" spans="1:7" x14ac:dyDescent="0.25">
      <c r="A40" s="11" t="s">
        <v>1461</v>
      </c>
      <c r="B40" s="12" t="s">
        <v>1462</v>
      </c>
      <c r="C40" s="12" t="s">
        <v>79</v>
      </c>
      <c r="D40" s="12">
        <v>1.9599999999999999E-3</v>
      </c>
      <c r="E40" s="12">
        <v>0.376</v>
      </c>
      <c r="F40" s="13">
        <v>1.8800000000000001E-2</v>
      </c>
      <c r="G40" t="str">
        <f t="shared" si="0"/>
        <v xml:space="preserve">1-[(5-Nitrofurfurylidene)-amino]-2­imidazolidinone </v>
      </c>
    </row>
    <row r="41" spans="1:7" x14ac:dyDescent="0.25">
      <c r="A41" s="15" t="s">
        <v>1463</v>
      </c>
      <c r="B41" s="16" t="s">
        <v>1464</v>
      </c>
      <c r="C41" s="16" t="s">
        <v>79</v>
      </c>
      <c r="D41" s="16">
        <v>2.3300000000000001E-2</v>
      </c>
      <c r="E41" s="16">
        <v>4.47</v>
      </c>
      <c r="F41" s="17">
        <v>0.224</v>
      </c>
      <c r="G41" t="str">
        <f t="shared" si="0"/>
        <v xml:space="preserve">1-Amino-2-methylanthraquinone </v>
      </c>
    </row>
    <row r="42" spans="1:7" x14ac:dyDescent="0.25">
      <c r="A42" s="11" t="s">
        <v>1465</v>
      </c>
      <c r="B42" s="12" t="s">
        <v>1466</v>
      </c>
      <c r="C42" s="12" t="s">
        <v>74</v>
      </c>
      <c r="D42" s="14">
        <v>50000</v>
      </c>
      <c r="E42" s="12">
        <v>6570</v>
      </c>
      <c r="F42" s="13">
        <v>329</v>
      </c>
      <c r="G42" t="str">
        <f t="shared" si="0"/>
        <v xml:space="preserve">1-Chloro-1,1-difluoroethane </v>
      </c>
    </row>
    <row r="43" spans="1:7" x14ac:dyDescent="0.25">
      <c r="A43" s="11" t="s">
        <v>1467</v>
      </c>
      <c r="B43" s="12" t="s">
        <v>1468</v>
      </c>
      <c r="C43" s="16" t="s">
        <v>79</v>
      </c>
      <c r="D43" s="12">
        <v>9.0900000000000009E-3</v>
      </c>
      <c r="E43" s="12">
        <v>1.74</v>
      </c>
      <c r="F43" s="13">
        <v>8.72E-2</v>
      </c>
      <c r="G43" t="str">
        <f t="shared" si="0"/>
        <v xml:space="preserve">1-Nitropyrene </v>
      </c>
    </row>
    <row r="44" spans="1:7" x14ac:dyDescent="0.25">
      <c r="A44" s="11" t="s">
        <v>1469</v>
      </c>
      <c r="B44" s="12" t="s">
        <v>1470</v>
      </c>
      <c r="C44" s="16" t="s">
        <v>79</v>
      </c>
      <c r="D44" s="14">
        <v>5.2599999999999998E-5</v>
      </c>
      <c r="E44" s="12">
        <v>1.01E-2</v>
      </c>
      <c r="F44" s="13">
        <v>5.0500000000000002E-4</v>
      </c>
      <c r="G44" t="str">
        <f t="shared" si="0"/>
        <v xml:space="preserve">2,3,3',4,4',5'-Hexachlorobiphenyl </v>
      </c>
    </row>
    <row r="45" spans="1:7" x14ac:dyDescent="0.25">
      <c r="A45" s="11" t="s">
        <v>1471</v>
      </c>
      <c r="B45" s="12" t="s">
        <v>1472</v>
      </c>
      <c r="C45" s="16" t="s">
        <v>79</v>
      </c>
      <c r="D45" s="14">
        <v>5.2599999999999998E-5</v>
      </c>
      <c r="E45" s="12">
        <v>1.01E-2</v>
      </c>
      <c r="F45" s="13">
        <v>5.0500000000000002E-4</v>
      </c>
      <c r="G45" t="str">
        <f t="shared" si="0"/>
        <v xml:space="preserve">2,3,3',4,4',5-Hexachlorobiphenyl </v>
      </c>
    </row>
    <row r="46" spans="1:7" x14ac:dyDescent="0.25">
      <c r="A46" s="11" t="s">
        <v>1473</v>
      </c>
      <c r="B46" s="12" t="s">
        <v>1474</v>
      </c>
      <c r="C46" s="16" t="s">
        <v>79</v>
      </c>
      <c r="D46" s="12">
        <v>2.63E-4</v>
      </c>
      <c r="E46" s="12">
        <v>5.0500000000000003E-2</v>
      </c>
      <c r="F46" s="13">
        <v>2.5200000000000001E-3</v>
      </c>
      <c r="G46" t="str">
        <f t="shared" si="0"/>
        <v xml:space="preserve">2,3,3',4,4'-Pentachlorobiphenyl </v>
      </c>
    </row>
    <row r="47" spans="1:7" x14ac:dyDescent="0.25">
      <c r="A47" s="11" t="s">
        <v>1475</v>
      </c>
      <c r="B47" s="12" t="s">
        <v>1476</v>
      </c>
      <c r="C47" s="16" t="s">
        <v>79</v>
      </c>
      <c r="D47" s="12">
        <v>2.63E-4</v>
      </c>
      <c r="E47" s="12">
        <v>5.0500000000000003E-2</v>
      </c>
      <c r="F47" s="13">
        <v>2.5200000000000001E-3</v>
      </c>
      <c r="G47" t="str">
        <f t="shared" si="0"/>
        <v xml:space="preserve">2,3,3',4,4',5,5'-Heptachlorobiphenyl </v>
      </c>
    </row>
    <row r="48" spans="1:7" x14ac:dyDescent="0.25">
      <c r="A48" s="11" t="s">
        <v>1477</v>
      </c>
      <c r="B48" s="12" t="s">
        <v>1478</v>
      </c>
      <c r="C48" s="16" t="s">
        <v>79</v>
      </c>
      <c r="D48" s="12">
        <v>2.63E-4</v>
      </c>
      <c r="E48" s="12">
        <v>5.0500000000000003E-2</v>
      </c>
      <c r="F48" s="13">
        <v>2.5200000000000001E-3</v>
      </c>
      <c r="G48" t="str">
        <f t="shared" si="0"/>
        <v xml:space="preserve">2',3,4,4',5-Pentachlorobiphenyl </v>
      </c>
    </row>
    <row r="49" spans="1:7" x14ac:dyDescent="0.25">
      <c r="A49" s="11" t="s">
        <v>1479</v>
      </c>
      <c r="B49" s="12" t="s">
        <v>1480</v>
      </c>
      <c r="C49" s="16" t="s">
        <v>79</v>
      </c>
      <c r="D49" s="12">
        <v>2.63E-4</v>
      </c>
      <c r="E49" s="12">
        <v>5.0500000000000003E-2</v>
      </c>
      <c r="F49" s="13">
        <v>2.5200000000000001E-3</v>
      </c>
      <c r="G49" t="str">
        <f t="shared" si="0"/>
        <v xml:space="preserve">2,3',4,4',5-Pentachlorobiphenyl </v>
      </c>
    </row>
    <row r="50" spans="1:7" x14ac:dyDescent="0.25">
      <c r="A50" s="11" t="s">
        <v>1481</v>
      </c>
      <c r="B50" s="12" t="s">
        <v>1482</v>
      </c>
      <c r="C50" s="16" t="s">
        <v>79</v>
      </c>
      <c r="D50" s="14">
        <v>5.2599999999999998E-5</v>
      </c>
      <c r="E50" s="12">
        <v>1.01E-2</v>
      </c>
      <c r="F50" s="13">
        <v>5.0500000000000002E-4</v>
      </c>
      <c r="G50" t="str">
        <f t="shared" si="0"/>
        <v xml:space="preserve">2,3,4,4',5-Pentachlorobiphenyl </v>
      </c>
    </row>
    <row r="51" spans="1:7" x14ac:dyDescent="0.25">
      <c r="A51" s="11" t="s">
        <v>1483</v>
      </c>
      <c r="B51" s="12" t="s">
        <v>1484</v>
      </c>
      <c r="C51" s="16" t="s">
        <v>79</v>
      </c>
      <c r="D51" s="14">
        <v>2.6300000000000001E-7</v>
      </c>
      <c r="E51" s="14">
        <v>5.0500000000000001E-5</v>
      </c>
      <c r="F51" s="19">
        <v>2.52E-6</v>
      </c>
      <c r="G51" t="str">
        <f t="shared" si="0"/>
        <v xml:space="preserve">2,3,4,6,7,8-Hexachlorodibenzofuran </v>
      </c>
    </row>
    <row r="52" spans="1:7" x14ac:dyDescent="0.25">
      <c r="A52" s="11" t="s">
        <v>1485</v>
      </c>
      <c r="B52" s="12" t="s">
        <v>1486</v>
      </c>
      <c r="C52" s="16" t="s">
        <v>79</v>
      </c>
      <c r="D52" s="14">
        <v>5.2600000000000001E-8</v>
      </c>
      <c r="E52" s="14">
        <v>1.01E-5</v>
      </c>
      <c r="F52" s="19">
        <v>5.0500000000000004E-7</v>
      </c>
      <c r="G52" t="str">
        <f t="shared" si="0"/>
        <v xml:space="preserve">2,3,4,7,8-Pentachlorodibenzofuran </v>
      </c>
    </row>
    <row r="53" spans="1:7" x14ac:dyDescent="0.25">
      <c r="A53" s="11" t="s">
        <v>1487</v>
      </c>
      <c r="B53" s="12" t="s">
        <v>579</v>
      </c>
      <c r="C53" s="12" t="s">
        <v>79</v>
      </c>
      <c r="D53" s="14">
        <v>2.6300000000000001E-8</v>
      </c>
      <c r="E53" s="14">
        <v>5.0499999999999999E-6</v>
      </c>
      <c r="F53" s="19">
        <v>2.5199999999999998E-7</v>
      </c>
      <c r="G53" t="str">
        <f t="shared" si="0"/>
        <v xml:space="preserve">2,3,7,8-Tetrachlorodibenzo-p-dioxin &amp; Related Compounds, NOS </v>
      </c>
    </row>
    <row r="54" spans="1:7" x14ac:dyDescent="0.25">
      <c r="A54" s="11" t="s">
        <v>1488</v>
      </c>
      <c r="B54" s="12" t="s">
        <v>1489</v>
      </c>
      <c r="C54" s="16" t="s">
        <v>79</v>
      </c>
      <c r="D54" s="14">
        <v>2.6300000000000001E-7</v>
      </c>
      <c r="E54" s="14">
        <v>5.0500000000000001E-5</v>
      </c>
      <c r="F54" s="19">
        <v>2.52E-6</v>
      </c>
      <c r="G54" t="str">
        <f t="shared" si="0"/>
        <v xml:space="preserve">2,3,7,8-Tetrachlorodibenzofuran </v>
      </c>
    </row>
    <row r="55" spans="1:7" x14ac:dyDescent="0.25">
      <c r="A55" s="11" t="s">
        <v>1490</v>
      </c>
      <c r="B55" s="12" t="s">
        <v>579</v>
      </c>
      <c r="C55" s="16" t="s">
        <v>79</v>
      </c>
      <c r="D55" s="14">
        <v>2.6300000000000001E-8</v>
      </c>
      <c r="E55" s="14">
        <v>5.0499999999999999E-6</v>
      </c>
      <c r="F55" s="19">
        <v>2.5199999999999998E-7</v>
      </c>
      <c r="G55" t="str">
        <f t="shared" si="0"/>
        <v xml:space="preserve">2,3,7,8-Tetrachlorodibenzo-p-dioxin </v>
      </c>
    </row>
    <row r="56" spans="1:7" x14ac:dyDescent="0.25">
      <c r="A56" s="11" t="s">
        <v>1491</v>
      </c>
      <c r="B56" s="12" t="s">
        <v>1492</v>
      </c>
      <c r="C56" s="16" t="s">
        <v>79</v>
      </c>
      <c r="D56" s="12">
        <v>2.63E-4</v>
      </c>
      <c r="E56" s="12">
        <v>5.0500000000000003E-2</v>
      </c>
      <c r="F56" s="13">
        <v>2.5200000000000001E-3</v>
      </c>
      <c r="G56" t="str">
        <f t="shared" si="0"/>
        <v xml:space="preserve">2,3',4,4',5,5'-Hexachlorobiphenyl </v>
      </c>
    </row>
    <row r="57" spans="1:7" x14ac:dyDescent="0.25">
      <c r="A57" s="11" t="s">
        <v>1493</v>
      </c>
      <c r="B57" s="12" t="s">
        <v>1307</v>
      </c>
      <c r="C57" s="16" t="s">
        <v>79</v>
      </c>
      <c r="D57" s="12">
        <v>0.05</v>
      </c>
      <c r="E57" s="12">
        <v>9.59</v>
      </c>
      <c r="F57" s="13">
        <v>0.48</v>
      </c>
      <c r="G57" t="str">
        <f t="shared" si="0"/>
        <v xml:space="preserve">2,4,6-Trichlorophenol </v>
      </c>
    </row>
    <row r="58" spans="1:7" x14ac:dyDescent="0.25">
      <c r="A58" s="11" t="s">
        <v>1494</v>
      </c>
      <c r="B58" s="12" t="s">
        <v>1495</v>
      </c>
      <c r="C58" s="16" t="s">
        <v>79</v>
      </c>
      <c r="D58" s="12">
        <v>0.152</v>
      </c>
      <c r="E58" s="12">
        <v>29.2</v>
      </c>
      <c r="F58" s="13">
        <v>1.46</v>
      </c>
      <c r="G58" t="str">
        <f t="shared" si="0"/>
        <v xml:space="preserve">2,4-Diaminoanisole </v>
      </c>
    </row>
    <row r="59" spans="1:7" x14ac:dyDescent="0.25">
      <c r="A59" s="11" t="s">
        <v>1496</v>
      </c>
      <c r="B59" s="12" t="s">
        <v>1497</v>
      </c>
      <c r="C59" s="16" t="s">
        <v>79</v>
      </c>
      <c r="D59" s="12">
        <v>0.27</v>
      </c>
      <c r="E59" s="12">
        <v>51.8</v>
      </c>
      <c r="F59" s="13">
        <v>2.59</v>
      </c>
      <c r="G59" t="str">
        <f t="shared" si="0"/>
        <v xml:space="preserve">2,4-Diaminoanisole Sulfate </v>
      </c>
    </row>
    <row r="60" spans="1:7" x14ac:dyDescent="0.25">
      <c r="A60" s="11" t="s">
        <v>1498</v>
      </c>
      <c r="B60" s="12" t="s">
        <v>1351</v>
      </c>
      <c r="C60" s="16" t="s">
        <v>79</v>
      </c>
      <c r="D60" s="12">
        <v>9.0899999999999998E-4</v>
      </c>
      <c r="E60" s="12">
        <v>0.17399999999999999</v>
      </c>
      <c r="F60" s="13">
        <v>8.7200000000000003E-3</v>
      </c>
      <c r="G60" t="str">
        <f t="shared" si="0"/>
        <v xml:space="preserve">2,4-Diaminotoluene </v>
      </c>
    </row>
    <row r="61" spans="1:7" x14ac:dyDescent="0.25">
      <c r="A61" s="11" t="s">
        <v>1499</v>
      </c>
      <c r="B61" s="12" t="s">
        <v>379</v>
      </c>
      <c r="C61" s="16" t="s">
        <v>79</v>
      </c>
      <c r="D61" s="12">
        <v>1.12E-2</v>
      </c>
      <c r="E61" s="12">
        <v>2.15</v>
      </c>
      <c r="F61" s="13">
        <v>0.107</v>
      </c>
      <c r="G61" t="str">
        <f t="shared" si="0"/>
        <v xml:space="preserve">2,4-Dinitrotoluene </v>
      </c>
    </row>
    <row r="62" spans="1:7" x14ac:dyDescent="0.25">
      <c r="A62" s="11" t="s">
        <v>1500</v>
      </c>
      <c r="B62" s="12" t="s">
        <v>792</v>
      </c>
      <c r="C62" s="16" t="s">
        <v>79</v>
      </c>
      <c r="D62" s="12">
        <v>7.6900000000000004E-4</v>
      </c>
      <c r="E62" s="12">
        <v>0.14799999999999999</v>
      </c>
      <c r="F62" s="13">
        <v>7.3800000000000003E-3</v>
      </c>
      <c r="G62" t="str">
        <f t="shared" si="0"/>
        <v xml:space="preserve">2-Acetylaminofluorene </v>
      </c>
    </row>
    <row r="63" spans="1:7" x14ac:dyDescent="0.25">
      <c r="A63" s="15" t="s">
        <v>1501</v>
      </c>
      <c r="B63" s="16" t="s">
        <v>1502</v>
      </c>
      <c r="C63" s="16" t="s">
        <v>79</v>
      </c>
      <c r="D63" s="16">
        <v>2.9399999999999999E-3</v>
      </c>
      <c r="E63" s="16">
        <v>0.56399999999999995</v>
      </c>
      <c r="F63" s="17">
        <v>2.8199999999999999E-2</v>
      </c>
      <c r="G63" t="str">
        <f t="shared" si="0"/>
        <v xml:space="preserve">2-Amino-3-methyl-9H pyrido[2,3­b]indole </v>
      </c>
    </row>
    <row r="64" spans="1:7" x14ac:dyDescent="0.25">
      <c r="A64" s="15" t="s">
        <v>1503</v>
      </c>
      <c r="B64" s="16" t="s">
        <v>1504</v>
      </c>
      <c r="C64" s="16" t="s">
        <v>79</v>
      </c>
      <c r="D64" s="16">
        <v>2.5000000000000001E-3</v>
      </c>
      <c r="E64" s="16">
        <v>0.48</v>
      </c>
      <c r="F64" s="17">
        <v>2.4E-2</v>
      </c>
      <c r="G64" t="str">
        <f t="shared" si="0"/>
        <v xml:space="preserve">2-Amino-3-methylimidazo-[4,5­f]quinoline </v>
      </c>
    </row>
    <row r="65" spans="1:7" x14ac:dyDescent="0.25">
      <c r="A65" s="11" t="s">
        <v>1505</v>
      </c>
      <c r="B65" s="12" t="s">
        <v>1506</v>
      </c>
      <c r="C65" s="12" t="s">
        <v>79</v>
      </c>
      <c r="D65" s="12">
        <v>2.1699999999999999E-4</v>
      </c>
      <c r="E65" s="12">
        <v>4.1599999999999998E-2</v>
      </c>
      <c r="F65" s="13">
        <v>2.0799999999999998E-3</v>
      </c>
      <c r="G65" t="str">
        <f t="shared" si="0"/>
        <v xml:space="preserve">2-Amino-5-(5-Nitro-2-Furyl)-1,3,4-Thiadiazol </v>
      </c>
    </row>
    <row r="66" spans="1:7" x14ac:dyDescent="0.25">
      <c r="A66" s="15" t="s">
        <v>1507</v>
      </c>
      <c r="B66" s="16" t="s">
        <v>357</v>
      </c>
      <c r="C66" s="16" t="s">
        <v>79</v>
      </c>
      <c r="D66" s="16">
        <v>0.106</v>
      </c>
      <c r="E66" s="16">
        <v>20.3</v>
      </c>
      <c r="F66" s="17">
        <v>1.02</v>
      </c>
      <c r="G66" t="str">
        <f t="shared" si="0"/>
        <v xml:space="preserve">2-Aminoanthraquinone </v>
      </c>
    </row>
    <row r="67" spans="1:7" x14ac:dyDescent="0.25">
      <c r="A67" s="11" t="s">
        <v>1508</v>
      </c>
      <c r="B67" s="12" t="s">
        <v>796</v>
      </c>
      <c r="C67" s="12" t="s">
        <v>74</v>
      </c>
      <c r="D67" s="12">
        <v>0.03</v>
      </c>
      <c r="E67" s="12">
        <v>3.9399999999999999E-3</v>
      </c>
      <c r="F67" s="13">
        <v>1.9699999999999999E-4</v>
      </c>
      <c r="G67" t="str">
        <f t="shared" ref="G67:G130" si="1">A67</f>
        <v xml:space="preserve">2-Chloroacetophenone </v>
      </c>
    </row>
    <row r="68" spans="1:7" x14ac:dyDescent="0.25">
      <c r="A68" s="11" t="s">
        <v>1509</v>
      </c>
      <c r="B68" s="12" t="s">
        <v>322</v>
      </c>
      <c r="C68" s="12" t="s">
        <v>74</v>
      </c>
      <c r="D68" s="12">
        <v>70</v>
      </c>
      <c r="E68" s="12">
        <v>9.1999999999999993</v>
      </c>
      <c r="F68" s="13">
        <v>0.46</v>
      </c>
      <c r="G68" t="str">
        <f t="shared" si="1"/>
        <v xml:space="preserve">2-Ethoxyethanol </v>
      </c>
    </row>
    <row r="69" spans="1:7" x14ac:dyDescent="0.25">
      <c r="A69" s="11" t="s">
        <v>1510</v>
      </c>
      <c r="B69" s="12" t="s">
        <v>305</v>
      </c>
      <c r="C69" s="12" t="s">
        <v>74</v>
      </c>
      <c r="D69" s="12">
        <v>60</v>
      </c>
      <c r="E69" s="12">
        <v>7.89</v>
      </c>
      <c r="F69" s="13">
        <v>0.39400000000000002</v>
      </c>
      <c r="G69" t="str">
        <f t="shared" si="1"/>
        <v xml:space="preserve">2-Methoxyethanol </v>
      </c>
    </row>
    <row r="70" spans="1:7" x14ac:dyDescent="0.25">
      <c r="A70" s="11" t="s">
        <v>1511</v>
      </c>
      <c r="B70" s="12" t="s">
        <v>433</v>
      </c>
      <c r="C70" s="16" t="s">
        <v>79</v>
      </c>
      <c r="D70" s="12">
        <v>8.3299999999999997E-4</v>
      </c>
      <c r="E70" s="12">
        <v>0.16</v>
      </c>
      <c r="F70" s="13">
        <v>7.9900000000000006E-3</v>
      </c>
      <c r="G70" t="str">
        <f t="shared" si="1"/>
        <v xml:space="preserve">2-Methyl-1-nitroanthraquinone </v>
      </c>
    </row>
    <row r="71" spans="1:7" x14ac:dyDescent="0.25">
      <c r="A71" s="11" t="s">
        <v>1512</v>
      </c>
      <c r="B71" s="12" t="s">
        <v>1345</v>
      </c>
      <c r="C71" s="12" t="s">
        <v>74</v>
      </c>
      <c r="D71" s="12">
        <v>600</v>
      </c>
      <c r="E71" s="12">
        <v>78.900000000000006</v>
      </c>
      <c r="F71" s="13">
        <v>3.94</v>
      </c>
      <c r="G71" t="str">
        <f t="shared" si="1"/>
        <v xml:space="preserve">2-Methylphenol </v>
      </c>
    </row>
    <row r="72" spans="1:7" x14ac:dyDescent="0.25">
      <c r="A72" s="11" t="s">
        <v>1513</v>
      </c>
      <c r="B72" s="12" t="s">
        <v>1514</v>
      </c>
      <c r="C72" s="16" t="s">
        <v>79</v>
      </c>
      <c r="D72" s="12">
        <v>1.9599999999999999E-3</v>
      </c>
      <c r="E72" s="12">
        <v>0.376</v>
      </c>
      <c r="F72" s="13">
        <v>1.8800000000000001E-2</v>
      </c>
      <c r="G72" t="str">
        <f t="shared" si="1"/>
        <v xml:space="preserve">2-Naphthylamine </v>
      </c>
    </row>
    <row r="73" spans="1:7" x14ac:dyDescent="0.25">
      <c r="A73" s="11" t="s">
        <v>1515</v>
      </c>
      <c r="B73" s="12" t="s">
        <v>1516</v>
      </c>
      <c r="C73" s="16" t="s">
        <v>79</v>
      </c>
      <c r="D73" s="12">
        <v>9.0899999999999995E-2</v>
      </c>
      <c r="E73" s="12">
        <v>17.399999999999999</v>
      </c>
      <c r="F73" s="13">
        <v>0.872</v>
      </c>
      <c r="G73" t="str">
        <f t="shared" si="1"/>
        <v xml:space="preserve">2-Nitrofluorene </v>
      </c>
    </row>
    <row r="74" spans="1:7" x14ac:dyDescent="0.25">
      <c r="A74" s="11" t="s">
        <v>1517</v>
      </c>
      <c r="B74" s="12" t="s">
        <v>1240</v>
      </c>
      <c r="C74" s="12" t="s">
        <v>74</v>
      </c>
      <c r="D74" s="12">
        <v>20</v>
      </c>
      <c r="E74" s="12">
        <v>2.63</v>
      </c>
      <c r="F74" s="13">
        <v>0.13100000000000001</v>
      </c>
      <c r="G74" t="str">
        <f t="shared" si="1"/>
        <v xml:space="preserve">2-Nitropropane </v>
      </c>
    </row>
    <row r="75" spans="1:7" x14ac:dyDescent="0.25">
      <c r="A75" s="11" t="s">
        <v>1518</v>
      </c>
      <c r="B75" s="12" t="s">
        <v>1519</v>
      </c>
      <c r="C75" s="16" t="s">
        <v>79</v>
      </c>
      <c r="D75" s="12">
        <v>2.63E-4</v>
      </c>
      <c r="E75" s="12">
        <v>5.0500000000000003E-2</v>
      </c>
      <c r="F75" s="13">
        <v>2.5200000000000001E-3</v>
      </c>
      <c r="G75" t="str">
        <f t="shared" si="1"/>
        <v xml:space="preserve">3,3',4,4',5,5'-Hexachlorobiphenyl </v>
      </c>
    </row>
    <row r="76" spans="1:7" x14ac:dyDescent="0.25">
      <c r="A76" s="11" t="s">
        <v>1520</v>
      </c>
      <c r="B76" s="12" t="s">
        <v>1521</v>
      </c>
      <c r="C76" s="16" t="s">
        <v>79</v>
      </c>
      <c r="D76" s="14">
        <v>2.6300000000000001E-7</v>
      </c>
      <c r="E76" s="14">
        <v>5.0500000000000001E-5</v>
      </c>
      <c r="F76" s="19">
        <v>2.52E-6</v>
      </c>
      <c r="G76" t="str">
        <f t="shared" si="1"/>
        <v xml:space="preserve">3,3',4,4',5-Pentachlorobiphenyl </v>
      </c>
    </row>
    <row r="77" spans="1:7" x14ac:dyDescent="0.25">
      <c r="A77" s="11" t="s">
        <v>1522</v>
      </c>
      <c r="B77" s="12" t="s">
        <v>1523</v>
      </c>
      <c r="C77" s="16" t="s">
        <v>79</v>
      </c>
      <c r="D77" s="12">
        <v>2.63E-4</v>
      </c>
      <c r="E77" s="12">
        <v>5.0500000000000003E-2</v>
      </c>
      <c r="F77" s="13">
        <v>2.5200000000000001E-3</v>
      </c>
      <c r="G77" t="str">
        <f t="shared" si="1"/>
        <v xml:space="preserve">3,3',4,4'-Tetrachlorobiphenyl </v>
      </c>
    </row>
    <row r="78" spans="1:7" x14ac:dyDescent="0.25">
      <c r="A78" s="11" t="s">
        <v>1524</v>
      </c>
      <c r="B78" s="12" t="s">
        <v>1319</v>
      </c>
      <c r="C78" s="16" t="s">
        <v>79</v>
      </c>
      <c r="D78" s="12">
        <v>2.9399999999999999E-3</v>
      </c>
      <c r="E78" s="12">
        <v>0.56399999999999995</v>
      </c>
      <c r="F78" s="13">
        <v>2.8199999999999999E-2</v>
      </c>
      <c r="G78" t="str">
        <f t="shared" si="1"/>
        <v xml:space="preserve">3,3'-Dichlorobenzidine </v>
      </c>
    </row>
    <row r="79" spans="1:7" x14ac:dyDescent="0.25">
      <c r="A79" s="11" t="s">
        <v>1525</v>
      </c>
      <c r="B79" s="12" t="s">
        <v>1526</v>
      </c>
      <c r="C79" s="16" t="s">
        <v>79</v>
      </c>
      <c r="D79" s="12">
        <v>2.63E-4</v>
      </c>
      <c r="E79" s="12">
        <v>5.0500000000000003E-2</v>
      </c>
      <c r="F79" s="13">
        <v>2.5200000000000001E-3</v>
      </c>
      <c r="G79" t="str">
        <f t="shared" si="1"/>
        <v xml:space="preserve">3,4,4',5-Tetrachlorobiphenyl </v>
      </c>
    </row>
    <row r="80" spans="1:7" x14ac:dyDescent="0.25">
      <c r="A80" s="11" t="s">
        <v>1527</v>
      </c>
      <c r="B80" s="12" t="s">
        <v>1528</v>
      </c>
      <c r="C80" s="16" t="s">
        <v>79</v>
      </c>
      <c r="D80" s="12">
        <v>4.5499999999999999E-2</v>
      </c>
      <c r="E80" s="12">
        <v>8.73</v>
      </c>
      <c r="F80" s="13">
        <v>0.437</v>
      </c>
      <c r="G80" t="str">
        <f t="shared" si="1"/>
        <v xml:space="preserve">3-Amino-9-ethylcarbazole hydrochloride </v>
      </c>
    </row>
    <row r="81" spans="1:7" x14ac:dyDescent="0.25">
      <c r="A81" s="11" t="s">
        <v>1529</v>
      </c>
      <c r="B81" s="12" t="s">
        <v>1530</v>
      </c>
      <c r="C81" s="16" t="s">
        <v>79</v>
      </c>
      <c r="D81" s="12">
        <v>2.5000000000000001E-2</v>
      </c>
      <c r="E81" s="12">
        <v>4.8</v>
      </c>
      <c r="F81" s="13">
        <v>0.24</v>
      </c>
      <c r="G81" t="str">
        <f t="shared" si="1"/>
        <v xml:space="preserve">3-Chloro-2-methyl-propene </v>
      </c>
    </row>
    <row r="82" spans="1:7" x14ac:dyDescent="0.25">
      <c r="A82" s="11" t="s">
        <v>1531</v>
      </c>
      <c r="B82" s="12" t="s">
        <v>1532</v>
      </c>
      <c r="C82" s="16" t="s">
        <v>79</v>
      </c>
      <c r="D82" s="12">
        <v>1.5899999999999999E-4</v>
      </c>
      <c r="E82" s="12">
        <v>3.0499999999999999E-2</v>
      </c>
      <c r="F82" s="13">
        <v>1.5299999999999999E-3</v>
      </c>
      <c r="G82" t="str">
        <f t="shared" si="1"/>
        <v xml:space="preserve">3-Methylcholanthrene </v>
      </c>
    </row>
    <row r="83" spans="1:7" x14ac:dyDescent="0.25">
      <c r="A83" s="11" t="s">
        <v>1533</v>
      </c>
      <c r="B83" s="12" t="s">
        <v>271</v>
      </c>
      <c r="C83" s="12" t="s">
        <v>74</v>
      </c>
      <c r="D83" s="12">
        <v>600</v>
      </c>
      <c r="E83" s="12">
        <v>78.900000000000006</v>
      </c>
      <c r="F83" s="13">
        <v>3.94</v>
      </c>
      <c r="G83" t="str">
        <f t="shared" si="1"/>
        <v xml:space="preserve">3-Methylphenol </v>
      </c>
    </row>
    <row r="84" spans="1:7" x14ac:dyDescent="0.25">
      <c r="A84" s="11" t="s">
        <v>1534</v>
      </c>
      <c r="B84" s="12" t="s">
        <v>173</v>
      </c>
      <c r="C84" s="16" t="s">
        <v>79</v>
      </c>
      <c r="D84" s="12">
        <v>2.5000000000000001E-2</v>
      </c>
      <c r="E84" s="12">
        <v>4.8</v>
      </c>
      <c r="F84" s="13">
        <v>0.24</v>
      </c>
      <c r="G84" t="str">
        <f t="shared" si="1"/>
        <v xml:space="preserve">4,4'-Diaminodiphenyl Ether </v>
      </c>
    </row>
    <row r="85" spans="1:7" x14ac:dyDescent="0.25">
      <c r="A85" s="11" t="s">
        <v>1535</v>
      </c>
      <c r="B85" s="12" t="s">
        <v>167</v>
      </c>
      <c r="C85" s="16" t="s">
        <v>79</v>
      </c>
      <c r="D85" s="12">
        <v>2.33E-3</v>
      </c>
      <c r="E85" s="12">
        <v>0.44700000000000001</v>
      </c>
      <c r="F85" s="13">
        <v>2.24E-2</v>
      </c>
      <c r="G85" t="str">
        <f t="shared" si="1"/>
        <v xml:space="preserve">4,4-Methylene bis(2-chloroaniline) </v>
      </c>
    </row>
    <row r="86" spans="1:7" x14ac:dyDescent="0.25">
      <c r="A86" s="11" t="s">
        <v>1536</v>
      </c>
      <c r="B86" s="12" t="s">
        <v>1287</v>
      </c>
      <c r="C86" s="16" t="s">
        <v>79</v>
      </c>
      <c r="D86" s="12">
        <v>3.8500000000000001E-3</v>
      </c>
      <c r="E86" s="12">
        <v>0.73899999999999999</v>
      </c>
      <c r="F86" s="13">
        <v>3.6900000000000002E-2</v>
      </c>
      <c r="G86" t="str">
        <f t="shared" si="1"/>
        <v xml:space="preserve">4,4-Methylene bis(2-Methylaniline) </v>
      </c>
    </row>
    <row r="87" spans="1:7" x14ac:dyDescent="0.25">
      <c r="A87" s="11" t="s">
        <v>1537</v>
      </c>
      <c r="B87" s="12" t="s">
        <v>1538</v>
      </c>
      <c r="C87" s="16" t="s">
        <v>79</v>
      </c>
      <c r="D87" s="12">
        <v>7.6899999999999996E-2</v>
      </c>
      <c r="E87" s="12">
        <v>14.8</v>
      </c>
      <c r="F87" s="13">
        <v>0.73799999999999999</v>
      </c>
      <c r="G87" t="str">
        <f t="shared" si="1"/>
        <v xml:space="preserve">4,4'-Methylene bis(n,n'-dimethyl)aniline </v>
      </c>
    </row>
    <row r="88" spans="1:7" x14ac:dyDescent="0.25">
      <c r="A88" s="11" t="s">
        <v>1539</v>
      </c>
      <c r="B88" s="12" t="s">
        <v>171</v>
      </c>
      <c r="C88" s="16" t="s">
        <v>79</v>
      </c>
      <c r="D88" s="12">
        <v>2.1700000000000001E-3</v>
      </c>
      <c r="E88" s="12">
        <v>0.41599999999999998</v>
      </c>
      <c r="F88" s="13">
        <v>2.0799999999999999E-2</v>
      </c>
      <c r="G88" t="str">
        <f t="shared" si="1"/>
        <v xml:space="preserve">4,4'-Methylenedianiline </v>
      </c>
    </row>
    <row r="89" spans="1:7" x14ac:dyDescent="0.25">
      <c r="A89" s="11" t="s">
        <v>1540</v>
      </c>
      <c r="B89" s="12" t="s">
        <v>509</v>
      </c>
      <c r="C89" s="16" t="s">
        <v>79</v>
      </c>
      <c r="D89" s="12">
        <v>2.9399999999999999E-3</v>
      </c>
      <c r="E89" s="12">
        <v>0.56399999999999995</v>
      </c>
      <c r="F89" s="13">
        <v>2.8199999999999999E-2</v>
      </c>
      <c r="G89" t="str">
        <f t="shared" si="1"/>
        <v xml:space="preserve">4,4-Methylenedianiline Dihydrochloride </v>
      </c>
    </row>
    <row r="90" spans="1:7" x14ac:dyDescent="0.25">
      <c r="A90" s="11" t="s">
        <v>1541</v>
      </c>
      <c r="B90" s="12" t="s">
        <v>523</v>
      </c>
      <c r="C90" s="16" t="s">
        <v>79</v>
      </c>
      <c r="D90" s="12">
        <v>2.33E-4</v>
      </c>
      <c r="E90" s="12">
        <v>4.4699999999999997E-2</v>
      </c>
      <c r="F90" s="13">
        <v>2.2399999999999998E-3</v>
      </c>
      <c r="G90" t="str">
        <f t="shared" si="1"/>
        <v xml:space="preserve">4,4-Thiodianiline </v>
      </c>
    </row>
    <row r="91" spans="1:7" x14ac:dyDescent="0.25">
      <c r="A91" s="11" t="s">
        <v>1542</v>
      </c>
      <c r="B91" s="12" t="s">
        <v>1323</v>
      </c>
      <c r="C91" s="16" t="s">
        <v>79</v>
      </c>
      <c r="D91" s="12">
        <v>1.6699999999999999E-4</v>
      </c>
      <c r="E91" s="12">
        <v>3.2000000000000001E-2</v>
      </c>
      <c r="F91" s="13">
        <v>1.6000000000000001E-3</v>
      </c>
      <c r="G91" t="str">
        <f t="shared" si="1"/>
        <v xml:space="preserve">4-Aminobiphenyl </v>
      </c>
    </row>
    <row r="92" spans="1:7" x14ac:dyDescent="0.25">
      <c r="A92" s="11" t="s">
        <v>1543</v>
      </c>
      <c r="B92" s="12" t="s">
        <v>1544</v>
      </c>
      <c r="C92" s="16" t="s">
        <v>79</v>
      </c>
      <c r="D92" s="12">
        <v>0.217</v>
      </c>
      <c r="E92" s="12">
        <v>41.6</v>
      </c>
      <c r="F92" s="13">
        <v>2.08</v>
      </c>
      <c r="G92" t="str">
        <f t="shared" si="1"/>
        <v xml:space="preserve">4-Chloro-o-phenylenediamine </v>
      </c>
    </row>
    <row r="93" spans="1:7" x14ac:dyDescent="0.25">
      <c r="A93" s="11" t="s">
        <v>1545</v>
      </c>
      <c r="B93" s="12" t="s">
        <v>878</v>
      </c>
      <c r="C93" s="16" t="s">
        <v>79</v>
      </c>
      <c r="D93" s="14">
        <v>76900</v>
      </c>
      <c r="E93" s="14">
        <v>14800000</v>
      </c>
      <c r="F93" s="19">
        <v>738000</v>
      </c>
      <c r="G93" t="str">
        <f t="shared" si="1"/>
        <v xml:space="preserve">4-Dimethylaminoazobenzene </v>
      </c>
    </row>
    <row r="94" spans="1:7" x14ac:dyDescent="0.25">
      <c r="A94" s="11" t="s">
        <v>1546</v>
      </c>
      <c r="B94" s="12" t="s">
        <v>200</v>
      </c>
      <c r="C94" s="12" t="s">
        <v>74</v>
      </c>
      <c r="D94" s="12">
        <v>600</v>
      </c>
      <c r="E94" s="12">
        <v>78.900000000000006</v>
      </c>
      <c r="F94" s="13">
        <v>3.94</v>
      </c>
      <c r="G94" t="str">
        <f t="shared" si="1"/>
        <v xml:space="preserve">4-Methylphenol </v>
      </c>
    </row>
    <row r="95" spans="1:7" x14ac:dyDescent="0.25">
      <c r="A95" s="11" t="s">
        <v>1547</v>
      </c>
      <c r="B95" s="12" t="s">
        <v>1548</v>
      </c>
      <c r="C95" s="16" t="s">
        <v>79</v>
      </c>
      <c r="D95" s="12">
        <v>9.0900000000000009E-3</v>
      </c>
      <c r="E95" s="12">
        <v>1.74</v>
      </c>
      <c r="F95" s="13">
        <v>8.72E-2</v>
      </c>
      <c r="G95" t="str">
        <f t="shared" si="1"/>
        <v xml:space="preserve">4-Nitropyrene </v>
      </c>
    </row>
    <row r="96" spans="1:7" x14ac:dyDescent="0.25">
      <c r="A96" s="11" t="s">
        <v>1549</v>
      </c>
      <c r="B96" s="12" t="s">
        <v>729</v>
      </c>
      <c r="C96" s="16" t="s">
        <v>79</v>
      </c>
      <c r="D96" s="12">
        <v>9.0899999999999998E-4</v>
      </c>
      <c r="E96" s="12">
        <v>0.17399999999999999</v>
      </c>
      <c r="F96" s="13">
        <v>8.7200000000000003E-3</v>
      </c>
      <c r="G96" t="str">
        <f t="shared" si="1"/>
        <v xml:space="preserve">5-Methylchrysene </v>
      </c>
    </row>
    <row r="97" spans="1:7" x14ac:dyDescent="0.25">
      <c r="A97" s="11" t="s">
        <v>1550</v>
      </c>
      <c r="B97" s="12" t="s">
        <v>890</v>
      </c>
      <c r="C97" s="16" t="s">
        <v>79</v>
      </c>
      <c r="D97" s="12">
        <v>2.7E-2</v>
      </c>
      <c r="E97" s="12">
        <v>5.18</v>
      </c>
      <c r="F97" s="13">
        <v>0.25900000000000001</v>
      </c>
      <c r="G97" t="str">
        <f t="shared" si="1"/>
        <v xml:space="preserve">5-Nitroacenaphthene </v>
      </c>
    </row>
    <row r="98" spans="1:7" x14ac:dyDescent="0.25">
      <c r="A98" s="11" t="s">
        <v>1551</v>
      </c>
      <c r="B98" s="12" t="s">
        <v>1552</v>
      </c>
      <c r="C98" s="16" t="s">
        <v>79</v>
      </c>
      <c r="D98" s="12">
        <v>7.1400000000000005E-2</v>
      </c>
      <c r="E98" s="12">
        <v>13.7</v>
      </c>
      <c r="F98" s="13">
        <v>0.68500000000000005</v>
      </c>
      <c r="G98" t="str">
        <f t="shared" si="1"/>
        <v xml:space="preserve">5-Nitro-o-Anisidine </v>
      </c>
    </row>
    <row r="99" spans="1:7" x14ac:dyDescent="0.25">
      <c r="A99" s="11" t="s">
        <v>1553</v>
      </c>
      <c r="B99" s="21" t="s">
        <v>1554</v>
      </c>
      <c r="C99" s="16" t="s">
        <v>79</v>
      </c>
      <c r="D99" s="14">
        <v>9.09E-5</v>
      </c>
      <c r="E99" s="12">
        <v>1.7399999999999999E-2</v>
      </c>
      <c r="F99" s="13">
        <v>8.7200000000000005E-4</v>
      </c>
      <c r="G99" t="str">
        <f t="shared" si="1"/>
        <v xml:space="preserve">6-Nitrochrysene </v>
      </c>
    </row>
    <row r="100" spans="1:7" x14ac:dyDescent="0.25">
      <c r="A100" s="11" t="s">
        <v>1555</v>
      </c>
      <c r="B100" s="12" t="s">
        <v>1556</v>
      </c>
      <c r="C100" s="16" t="s">
        <v>79</v>
      </c>
      <c r="D100" s="14">
        <v>1.4100000000000001E-5</v>
      </c>
      <c r="E100" s="12">
        <v>2.7100000000000002E-3</v>
      </c>
      <c r="F100" s="13">
        <v>1.35E-4</v>
      </c>
      <c r="G100" t="str">
        <f t="shared" si="1"/>
        <v xml:space="preserve">7,12-Dimethylbenz[a]anthracene </v>
      </c>
    </row>
    <row r="101" spans="1:7" x14ac:dyDescent="0.25">
      <c r="A101" s="11" t="s">
        <v>1557</v>
      </c>
      <c r="B101" s="12" t="s">
        <v>1558</v>
      </c>
      <c r="C101" s="16" t="s">
        <v>79</v>
      </c>
      <c r="D101" s="12">
        <v>9.0899999999999998E-4</v>
      </c>
      <c r="E101" s="12">
        <v>0.17399999999999999</v>
      </c>
      <c r="F101" s="13">
        <v>8.7200000000000003E-3</v>
      </c>
      <c r="G101" t="str">
        <f t="shared" si="1"/>
        <v xml:space="preserve">7h-Dibenzo[c,g]carbazole </v>
      </c>
    </row>
    <row r="102" spans="1:7" x14ac:dyDescent="0.25">
      <c r="A102" s="15" t="s">
        <v>1559</v>
      </c>
      <c r="B102" s="16" t="s">
        <v>1560</v>
      </c>
      <c r="C102" s="16" t="s">
        <v>79</v>
      </c>
      <c r="D102" s="16">
        <v>8.77E-3</v>
      </c>
      <c r="E102" s="16">
        <v>1.68</v>
      </c>
      <c r="F102" s="17">
        <v>8.4099999999999994E-2</v>
      </c>
      <c r="G102" t="str">
        <f t="shared" si="1"/>
        <v xml:space="preserve">A-alpha-c(2-amino-9h-pyrido[2,3­b]indole) </v>
      </c>
    </row>
    <row r="103" spans="1:7" x14ac:dyDescent="0.25">
      <c r="A103" s="11" t="s">
        <v>81</v>
      </c>
      <c r="B103" s="12" t="s">
        <v>66</v>
      </c>
      <c r="C103" s="16" t="s">
        <v>79</v>
      </c>
      <c r="D103" s="12">
        <v>0.37</v>
      </c>
      <c r="E103" s="12">
        <v>71</v>
      </c>
      <c r="F103" s="13">
        <v>3.55</v>
      </c>
      <c r="G103" t="str">
        <f t="shared" si="1"/>
        <v xml:space="preserve">Acetaldehyde </v>
      </c>
    </row>
    <row r="104" spans="1:7" x14ac:dyDescent="0.25">
      <c r="A104" s="11" t="s">
        <v>1561</v>
      </c>
      <c r="B104" s="12" t="s">
        <v>884</v>
      </c>
      <c r="C104" s="16" t="s">
        <v>79</v>
      </c>
      <c r="D104" s="12">
        <v>0.05</v>
      </c>
      <c r="E104" s="12">
        <v>9.59</v>
      </c>
      <c r="F104" s="13">
        <v>0.48</v>
      </c>
      <c r="G104" t="str">
        <f t="shared" si="1"/>
        <v xml:space="preserve">Acetamide </v>
      </c>
    </row>
    <row r="105" spans="1:7" x14ac:dyDescent="0.25">
      <c r="A105" s="11" t="s">
        <v>1562</v>
      </c>
      <c r="B105" s="12" t="s">
        <v>104</v>
      </c>
      <c r="C105" s="16" t="s">
        <v>79</v>
      </c>
      <c r="D105" s="12">
        <v>60</v>
      </c>
      <c r="E105" s="14">
        <v>11500</v>
      </c>
      <c r="F105" s="13">
        <v>576</v>
      </c>
      <c r="G105" t="str">
        <f t="shared" si="1"/>
        <v xml:space="preserve">Acetonitrile </v>
      </c>
    </row>
    <row r="106" spans="1:7" x14ac:dyDescent="0.25">
      <c r="A106" s="15" t="s">
        <v>1563</v>
      </c>
      <c r="B106" s="16" t="s">
        <v>220</v>
      </c>
      <c r="C106" s="16" t="s">
        <v>74</v>
      </c>
      <c r="D106" s="16">
        <v>0.06</v>
      </c>
      <c r="E106" s="16">
        <v>7.8899999999999994E-3</v>
      </c>
      <c r="F106" s="17">
        <v>3.9399999999999998E-4</v>
      </c>
      <c r="G106" t="str">
        <f t="shared" si="1"/>
        <v xml:space="preserve">Acrolein </v>
      </c>
    </row>
    <row r="107" spans="1:7" x14ac:dyDescent="0.25">
      <c r="A107" s="15" t="s">
        <v>1564</v>
      </c>
      <c r="B107" s="16" t="s">
        <v>1222</v>
      </c>
      <c r="C107" s="16" t="s">
        <v>79</v>
      </c>
      <c r="D107" s="16">
        <v>7.6900000000000004E-4</v>
      </c>
      <c r="E107" s="16">
        <v>0.14799999999999999</v>
      </c>
      <c r="F107" s="17">
        <v>7.3800000000000003E-3</v>
      </c>
      <c r="G107" t="str">
        <f t="shared" si="1"/>
        <v xml:space="preserve">Acrylamide </v>
      </c>
    </row>
    <row r="108" spans="1:7" x14ac:dyDescent="0.25">
      <c r="A108" s="11" t="s">
        <v>1565</v>
      </c>
      <c r="B108" s="12" t="s">
        <v>1224</v>
      </c>
      <c r="C108" s="12" t="s">
        <v>74</v>
      </c>
      <c r="D108" s="12">
        <v>1</v>
      </c>
      <c r="E108" s="12">
        <v>0.13100000000000001</v>
      </c>
      <c r="F108" s="13">
        <v>6.5700000000000003E-3</v>
      </c>
      <c r="G108" t="str">
        <f t="shared" si="1"/>
        <v xml:space="preserve">Acrylic Acid </v>
      </c>
    </row>
    <row r="109" spans="1:7" x14ac:dyDescent="0.25">
      <c r="A109" s="15" t="s">
        <v>1566</v>
      </c>
      <c r="B109" s="16" t="s">
        <v>228</v>
      </c>
      <c r="C109" s="16" t="s">
        <v>79</v>
      </c>
      <c r="D109" s="16">
        <v>3.4499999999999999E-3</v>
      </c>
      <c r="E109" s="16">
        <v>0.66200000000000003</v>
      </c>
      <c r="F109" s="17">
        <v>3.3099999999999997E-2</v>
      </c>
      <c r="G109" t="str">
        <f t="shared" si="1"/>
        <v xml:space="preserve">Acrylonitrile </v>
      </c>
    </row>
    <row r="110" spans="1:7" x14ac:dyDescent="0.25">
      <c r="A110" s="11" t="s">
        <v>1567</v>
      </c>
      <c r="B110" s="12" t="s">
        <v>1568</v>
      </c>
      <c r="C110" s="12" t="s">
        <v>79</v>
      </c>
      <c r="D110" s="14">
        <v>3.9999999999999998E-7</v>
      </c>
      <c r="E110" s="14">
        <v>7.6799999999999997E-5</v>
      </c>
      <c r="F110" s="19">
        <v>3.8399999999999997E-6</v>
      </c>
      <c r="G110" t="str">
        <f t="shared" si="1"/>
        <v xml:space="preserve">Actinomycin D </v>
      </c>
    </row>
    <row r="111" spans="1:7" x14ac:dyDescent="0.25">
      <c r="A111" s="11" t="s">
        <v>1569</v>
      </c>
      <c r="B111" s="12" t="s">
        <v>1570</v>
      </c>
      <c r="C111" s="16" t="s">
        <v>79</v>
      </c>
      <c r="D111" s="12">
        <v>0.19600000000000001</v>
      </c>
      <c r="E111" s="12">
        <v>37.6</v>
      </c>
      <c r="F111" s="13">
        <v>1.88</v>
      </c>
      <c r="G111" t="str">
        <f t="shared" si="1"/>
        <v xml:space="preserve">Alar </v>
      </c>
    </row>
    <row r="112" spans="1:7" x14ac:dyDescent="0.25">
      <c r="A112" s="11" t="s">
        <v>1571</v>
      </c>
      <c r="B112" s="12" t="s">
        <v>697</v>
      </c>
      <c r="C112" s="16" t="s">
        <v>79</v>
      </c>
      <c r="D112" s="12">
        <v>2.04E-4</v>
      </c>
      <c r="E112" s="12">
        <v>3.9100000000000003E-2</v>
      </c>
      <c r="F112" s="13">
        <v>1.9599999999999999E-3</v>
      </c>
      <c r="G112" t="str">
        <f t="shared" si="1"/>
        <v xml:space="preserve">Aldrin </v>
      </c>
    </row>
    <row r="113" spans="1:7" x14ac:dyDescent="0.25">
      <c r="A113" s="11" t="s">
        <v>1572</v>
      </c>
      <c r="B113" s="12" t="s">
        <v>222</v>
      </c>
      <c r="C113" s="16" t="s">
        <v>79</v>
      </c>
      <c r="D113" s="12">
        <v>0.16700000000000001</v>
      </c>
      <c r="E113" s="12">
        <v>32</v>
      </c>
      <c r="F113" s="13">
        <v>1.6</v>
      </c>
      <c r="G113" t="str">
        <f t="shared" si="1"/>
        <v xml:space="preserve">Allyl Chloride </v>
      </c>
    </row>
    <row r="114" spans="1:7" x14ac:dyDescent="0.25">
      <c r="A114" s="11" t="s">
        <v>1573</v>
      </c>
      <c r="B114" s="12" t="s">
        <v>701</v>
      </c>
      <c r="C114" s="16" t="s">
        <v>79</v>
      </c>
      <c r="D114" s="12">
        <v>1.2999999999999999E-3</v>
      </c>
      <c r="E114" s="12">
        <v>0.249</v>
      </c>
      <c r="F114" s="13">
        <v>1.2500000000000001E-2</v>
      </c>
      <c r="G114" t="str">
        <f t="shared" si="1"/>
        <v xml:space="preserve">alpha-Hexachlorocyclohexane </v>
      </c>
    </row>
    <row r="115" spans="1:7" x14ac:dyDescent="0.25">
      <c r="A115" s="11" t="s">
        <v>1574</v>
      </c>
      <c r="B115" s="12" t="s">
        <v>894</v>
      </c>
      <c r="C115" s="16" t="s">
        <v>79</v>
      </c>
      <c r="D115" s="12">
        <v>3.7000000000000002E-3</v>
      </c>
      <c r="E115" s="12">
        <v>0.71</v>
      </c>
      <c r="F115" s="13">
        <v>3.5499999999999997E-2</v>
      </c>
      <c r="G115" t="str">
        <f t="shared" si="1"/>
        <v xml:space="preserve">Amitrole </v>
      </c>
    </row>
    <row r="116" spans="1:7" x14ac:dyDescent="0.25">
      <c r="A116" s="15" t="s">
        <v>73</v>
      </c>
      <c r="B116" s="16" t="s">
        <v>58</v>
      </c>
      <c r="C116" s="16" t="s">
        <v>74</v>
      </c>
      <c r="D116" s="16">
        <v>70.8</v>
      </c>
      <c r="E116" s="16">
        <v>9.31</v>
      </c>
      <c r="F116" s="17">
        <v>0.46500000000000002</v>
      </c>
      <c r="G116" t="str">
        <f t="shared" si="1"/>
        <v xml:space="preserve">Ammonia </v>
      </c>
    </row>
    <row r="117" spans="1:7" x14ac:dyDescent="0.25">
      <c r="A117" s="15" t="s">
        <v>1575</v>
      </c>
      <c r="B117" s="16" t="s">
        <v>1576</v>
      </c>
      <c r="C117" s="16" t="s">
        <v>1577</v>
      </c>
      <c r="D117" s="16">
        <v>120</v>
      </c>
      <c r="E117" s="16">
        <v>0.26300000000000001</v>
      </c>
      <c r="F117" s="17">
        <v>1.3100000000000001E-2</v>
      </c>
      <c r="G117" t="str">
        <f t="shared" si="1"/>
        <v xml:space="preserve">Ammonium bisulfate </v>
      </c>
    </row>
    <row r="118" spans="1:7" x14ac:dyDescent="0.25">
      <c r="A118" s="15" t="s">
        <v>1578</v>
      </c>
      <c r="B118" s="16" t="s">
        <v>1579</v>
      </c>
      <c r="C118" s="16" t="s">
        <v>1577</v>
      </c>
      <c r="D118" s="16">
        <v>120</v>
      </c>
      <c r="E118" s="16">
        <v>0.26300000000000001</v>
      </c>
      <c r="F118" s="17">
        <v>1.3100000000000001E-2</v>
      </c>
      <c r="G118" t="str">
        <f t="shared" si="1"/>
        <v xml:space="preserve">Ammonium sulfate </v>
      </c>
    </row>
    <row r="119" spans="1:7" x14ac:dyDescent="0.25">
      <c r="A119" s="15" t="s">
        <v>1580</v>
      </c>
      <c r="B119" s="16" t="s">
        <v>900</v>
      </c>
      <c r="C119" s="16" t="s">
        <v>79</v>
      </c>
      <c r="D119" s="16">
        <v>0.625</v>
      </c>
      <c r="E119" s="16">
        <v>120</v>
      </c>
      <c r="F119" s="17">
        <v>6</v>
      </c>
      <c r="G119" t="str">
        <f t="shared" si="1"/>
        <v xml:space="preserve">Aniline </v>
      </c>
    </row>
    <row r="120" spans="1:7" x14ac:dyDescent="0.25">
      <c r="A120" s="11" t="s">
        <v>1581</v>
      </c>
      <c r="B120" s="12" t="s">
        <v>451</v>
      </c>
      <c r="C120" s="12" t="s">
        <v>74</v>
      </c>
      <c r="D120" s="12">
        <v>0.2</v>
      </c>
      <c r="E120" s="12">
        <v>2.63E-2</v>
      </c>
      <c r="F120" s="13">
        <v>1.31E-3</v>
      </c>
      <c r="G120" t="str">
        <f t="shared" si="1"/>
        <v xml:space="preserve">Antimony Trioxide </v>
      </c>
    </row>
    <row r="121" spans="1:7" x14ac:dyDescent="0.25">
      <c r="A121" s="11" t="s">
        <v>1582</v>
      </c>
      <c r="B121" s="12" t="s">
        <v>1583</v>
      </c>
      <c r="C121" s="16" t="s">
        <v>79</v>
      </c>
      <c r="D121" s="12">
        <v>0.11600000000000001</v>
      </c>
      <c r="E121" s="12">
        <v>22.3</v>
      </c>
      <c r="F121" s="13">
        <v>1.1100000000000001</v>
      </c>
      <c r="G121" t="str">
        <f t="shared" si="1"/>
        <v xml:space="preserve">Aramite </v>
      </c>
    </row>
    <row r="122" spans="1:7" x14ac:dyDescent="0.25">
      <c r="A122" s="15" t="s">
        <v>1584</v>
      </c>
      <c r="B122" s="16" t="s">
        <v>1011</v>
      </c>
      <c r="C122" s="16" t="s">
        <v>79</v>
      </c>
      <c r="D122" s="16">
        <v>3.0299999999999999E-4</v>
      </c>
      <c r="E122" s="16">
        <v>5.8099999999999999E-2</v>
      </c>
      <c r="F122" s="17">
        <v>2.9099999999999998E-3</v>
      </c>
      <c r="G122" t="str">
        <f t="shared" si="1"/>
        <v xml:space="preserve">Arsenic &amp; Inorganic Arsenic Compounds </v>
      </c>
    </row>
    <row r="123" spans="1:7" x14ac:dyDescent="0.25">
      <c r="A123" s="15" t="s">
        <v>1585</v>
      </c>
      <c r="B123" s="16" t="s">
        <v>1183</v>
      </c>
      <c r="C123" s="16" t="s">
        <v>74</v>
      </c>
      <c r="D123" s="16">
        <v>0.05</v>
      </c>
      <c r="E123" s="16">
        <v>6.5700000000000003E-3</v>
      </c>
      <c r="F123" s="17">
        <v>3.2899999999999997E-4</v>
      </c>
      <c r="G123" t="str">
        <f t="shared" si="1"/>
        <v xml:space="preserve">Arsine </v>
      </c>
    </row>
    <row r="124" spans="1:7" x14ac:dyDescent="0.25">
      <c r="A124" s="15" t="s">
        <v>1586</v>
      </c>
      <c r="B124" s="16" t="s">
        <v>485</v>
      </c>
      <c r="C124" s="16" t="s">
        <v>79</v>
      </c>
      <c r="D124" s="18">
        <v>1.59E-5</v>
      </c>
      <c r="E124" s="16">
        <v>3.0500000000000002E-3</v>
      </c>
      <c r="F124" s="17">
        <v>1.5300000000000001E-4</v>
      </c>
      <c r="G124" t="str">
        <f t="shared" si="1"/>
        <v xml:space="preserve">Asbestos </v>
      </c>
    </row>
    <row r="125" spans="1:7" x14ac:dyDescent="0.25">
      <c r="A125" s="11" t="s">
        <v>1587</v>
      </c>
      <c r="B125" s="12" t="s">
        <v>1588</v>
      </c>
      <c r="C125" s="16" t="s">
        <v>79</v>
      </c>
      <c r="D125" s="12">
        <v>4.0000000000000001E-3</v>
      </c>
      <c r="E125" s="12">
        <v>0.76800000000000002</v>
      </c>
      <c r="F125" s="13">
        <v>3.8399999999999997E-2</v>
      </c>
      <c r="G125" t="str">
        <f t="shared" si="1"/>
        <v xml:space="preserve">Auramine </v>
      </c>
    </row>
    <row r="126" spans="1:7" x14ac:dyDescent="0.25">
      <c r="A126" s="11" t="s">
        <v>1589</v>
      </c>
      <c r="B126" s="12" t="s">
        <v>1590</v>
      </c>
      <c r="C126" s="16" t="s">
        <v>79</v>
      </c>
      <c r="D126" s="12">
        <v>3.2299999999999999E-4</v>
      </c>
      <c r="E126" s="12">
        <v>6.2E-2</v>
      </c>
      <c r="F126" s="13">
        <v>3.0999999999999999E-3</v>
      </c>
      <c r="G126" t="str">
        <f t="shared" si="1"/>
        <v xml:space="preserve">Azaserine </v>
      </c>
    </row>
    <row r="127" spans="1:7" x14ac:dyDescent="0.25">
      <c r="A127" s="11" t="s">
        <v>1591</v>
      </c>
      <c r="B127" s="12" t="s">
        <v>1592</v>
      </c>
      <c r="C127" s="16" t="s">
        <v>79</v>
      </c>
      <c r="D127" s="12">
        <v>1.9599999999999999E-3</v>
      </c>
      <c r="E127" s="12">
        <v>0.376</v>
      </c>
      <c r="F127" s="13">
        <v>1.8800000000000001E-2</v>
      </c>
      <c r="G127" t="str">
        <f t="shared" si="1"/>
        <v xml:space="preserve">Azathioprine </v>
      </c>
    </row>
    <row r="128" spans="1:7" x14ac:dyDescent="0.25">
      <c r="A128" s="11" t="s">
        <v>1593</v>
      </c>
      <c r="B128" s="12" t="s">
        <v>1594</v>
      </c>
      <c r="C128" s="16" t="s">
        <v>79</v>
      </c>
      <c r="D128" s="12">
        <v>3.2300000000000002E-2</v>
      </c>
      <c r="E128" s="12">
        <v>6.2</v>
      </c>
      <c r="F128" s="13">
        <v>0.31</v>
      </c>
      <c r="G128" t="str">
        <f t="shared" si="1"/>
        <v xml:space="preserve">Azobenzene </v>
      </c>
    </row>
    <row r="129" spans="1:7" x14ac:dyDescent="0.25">
      <c r="A129" s="11" t="s">
        <v>1595</v>
      </c>
      <c r="B129" s="12" t="s">
        <v>1596</v>
      </c>
      <c r="C129" s="16" t="s">
        <v>79</v>
      </c>
      <c r="D129" s="14">
        <v>1.49E-5</v>
      </c>
      <c r="E129" s="12">
        <v>2.8600000000000001E-3</v>
      </c>
      <c r="F129" s="13">
        <v>1.4300000000000001E-4</v>
      </c>
      <c r="G129" t="str">
        <f t="shared" si="1"/>
        <v xml:space="preserve">Barium Chromate </v>
      </c>
    </row>
    <row r="130" spans="1:7" x14ac:dyDescent="0.25">
      <c r="A130" s="11" t="s">
        <v>1597</v>
      </c>
      <c r="B130" s="12" t="s">
        <v>840</v>
      </c>
      <c r="C130" s="16" t="s">
        <v>79</v>
      </c>
      <c r="D130" s="12">
        <v>9.0900000000000009E-3</v>
      </c>
      <c r="E130" s="12">
        <v>1.74</v>
      </c>
      <c r="F130" s="13">
        <v>8.72E-2</v>
      </c>
      <c r="G130" t="str">
        <f t="shared" si="1"/>
        <v xml:space="preserve">Benz[a]anthracene </v>
      </c>
    </row>
    <row r="131" spans="1:7" x14ac:dyDescent="0.25">
      <c r="A131" s="11" t="s">
        <v>78</v>
      </c>
      <c r="B131" s="12" t="s">
        <v>64</v>
      </c>
      <c r="C131" s="16" t="s">
        <v>79</v>
      </c>
      <c r="D131" s="12">
        <v>3.4500000000000003E-2</v>
      </c>
      <c r="E131" s="12">
        <v>6.62</v>
      </c>
      <c r="F131" s="13">
        <v>0.33100000000000002</v>
      </c>
      <c r="G131" t="str">
        <f t="shared" ref="G131:G194" si="2">A131</f>
        <v xml:space="preserve">Benzene </v>
      </c>
    </row>
    <row r="132" spans="1:7" x14ac:dyDescent="0.25">
      <c r="A132" s="11" t="s">
        <v>1598</v>
      </c>
      <c r="B132" s="12" t="s">
        <v>1327</v>
      </c>
      <c r="C132" s="16" t="s">
        <v>79</v>
      </c>
      <c r="D132" s="14">
        <v>7.1400000000000002E-6</v>
      </c>
      <c r="E132" s="12">
        <v>1.3699999999999999E-3</v>
      </c>
      <c r="F132" s="19">
        <v>6.8499999999999998E-5</v>
      </c>
      <c r="G132" t="str">
        <f t="shared" si="2"/>
        <v xml:space="preserve">Benzidine </v>
      </c>
    </row>
    <row r="133" spans="1:7" x14ac:dyDescent="0.25">
      <c r="A133" s="11" t="s">
        <v>1599</v>
      </c>
      <c r="B133" s="12" t="s">
        <v>770</v>
      </c>
      <c r="C133" s="16" t="s">
        <v>79</v>
      </c>
      <c r="D133" s="12">
        <v>9.0899999999999998E-4</v>
      </c>
      <c r="E133" s="12">
        <v>0.17399999999999999</v>
      </c>
      <c r="F133" s="13">
        <v>8.7200000000000003E-3</v>
      </c>
      <c r="G133" t="str">
        <f t="shared" si="2"/>
        <v xml:space="preserve">Benzo[a]pyrene </v>
      </c>
    </row>
    <row r="134" spans="1:7" x14ac:dyDescent="0.25">
      <c r="A134" s="11" t="s">
        <v>1600</v>
      </c>
      <c r="B134" s="12" t="s">
        <v>613</v>
      </c>
      <c r="C134" s="16" t="s">
        <v>79</v>
      </c>
      <c r="D134" s="12">
        <v>9.0900000000000009E-3</v>
      </c>
      <c r="E134" s="12">
        <v>1.74</v>
      </c>
      <c r="F134" s="13">
        <v>8.72E-2</v>
      </c>
      <c r="G134" t="str">
        <f t="shared" si="2"/>
        <v xml:space="preserve">Benzo[b]fluoranthene </v>
      </c>
    </row>
    <row r="135" spans="1:7" x14ac:dyDescent="0.25">
      <c r="A135" s="11" t="s">
        <v>1601</v>
      </c>
      <c r="B135" s="12" t="s">
        <v>611</v>
      </c>
      <c r="C135" s="16" t="s">
        <v>79</v>
      </c>
      <c r="D135" s="12">
        <v>9.0900000000000009E-3</v>
      </c>
      <c r="E135" s="12">
        <v>1.74</v>
      </c>
      <c r="F135" s="13">
        <v>8.72E-2</v>
      </c>
      <c r="G135" t="str">
        <f t="shared" si="2"/>
        <v xml:space="preserve">Benzo[j]fluoranthene </v>
      </c>
    </row>
    <row r="136" spans="1:7" x14ac:dyDescent="0.25">
      <c r="A136" s="11" t="s">
        <v>1602</v>
      </c>
      <c r="B136" s="12" t="s">
        <v>615</v>
      </c>
      <c r="C136" s="16" t="s">
        <v>79</v>
      </c>
      <c r="D136" s="12">
        <v>9.0900000000000009E-3</v>
      </c>
      <c r="E136" s="12">
        <v>1.74</v>
      </c>
      <c r="F136" s="13">
        <v>8.72E-2</v>
      </c>
      <c r="G136" t="str">
        <f t="shared" si="2"/>
        <v xml:space="preserve">Benzo[k]fluoranthene </v>
      </c>
    </row>
    <row r="137" spans="1:7" x14ac:dyDescent="0.25">
      <c r="A137" s="11" t="s">
        <v>1603</v>
      </c>
      <c r="B137" s="12" t="s">
        <v>149</v>
      </c>
      <c r="C137" s="16" t="s">
        <v>79</v>
      </c>
      <c r="D137" s="12">
        <v>2.0400000000000001E-2</v>
      </c>
      <c r="E137" s="12">
        <v>3.91</v>
      </c>
      <c r="F137" s="13">
        <v>0.19600000000000001</v>
      </c>
      <c r="G137" t="str">
        <f t="shared" si="2"/>
        <v xml:space="preserve">Benzyl Chloride </v>
      </c>
    </row>
    <row r="138" spans="1:7" x14ac:dyDescent="0.25">
      <c r="A138" s="11" t="s">
        <v>1604</v>
      </c>
      <c r="B138" s="12" t="s">
        <v>575</v>
      </c>
      <c r="C138" s="16" t="s">
        <v>79</v>
      </c>
      <c r="D138" s="12">
        <v>0.17499999999999999</v>
      </c>
      <c r="E138" s="12">
        <v>33.6</v>
      </c>
      <c r="F138" s="13">
        <v>1.68</v>
      </c>
      <c r="G138" t="str">
        <f t="shared" si="2"/>
        <v xml:space="preserve">Benzyl Violet 4B </v>
      </c>
    </row>
    <row r="139" spans="1:7" x14ac:dyDescent="0.25">
      <c r="A139" s="11" t="s">
        <v>1605</v>
      </c>
      <c r="B139" s="16" t="s">
        <v>1015</v>
      </c>
      <c r="C139" s="16" t="s">
        <v>79</v>
      </c>
      <c r="D139" s="12">
        <v>4.17E-4</v>
      </c>
      <c r="E139" s="12">
        <v>0.08</v>
      </c>
      <c r="F139" s="13">
        <v>4.0000000000000001E-3</v>
      </c>
      <c r="G139" t="str">
        <f t="shared" si="2"/>
        <v xml:space="preserve">Beryllium &amp; Compounds (NOS) </v>
      </c>
    </row>
    <row r="140" spans="1:7" x14ac:dyDescent="0.25">
      <c r="A140" s="11" t="s">
        <v>1606</v>
      </c>
      <c r="B140" s="12" t="s">
        <v>1607</v>
      </c>
      <c r="C140" s="16" t="s">
        <v>79</v>
      </c>
      <c r="D140" s="12">
        <v>4.17E-4</v>
      </c>
      <c r="E140" s="12">
        <v>0.08</v>
      </c>
      <c r="F140" s="13">
        <v>4.0000000000000001E-3</v>
      </c>
      <c r="G140" t="str">
        <f t="shared" si="2"/>
        <v xml:space="preserve">Beryllium Oxide </v>
      </c>
    </row>
    <row r="141" spans="1:7" x14ac:dyDescent="0.25">
      <c r="A141" s="11" t="s">
        <v>1608</v>
      </c>
      <c r="B141" s="12" t="s">
        <v>1609</v>
      </c>
      <c r="C141" s="16" t="s">
        <v>79</v>
      </c>
      <c r="D141" s="14">
        <v>1.1599999999999999E-6</v>
      </c>
      <c r="E141" s="12">
        <v>2.23E-4</v>
      </c>
      <c r="F141" s="19">
        <v>1.11E-5</v>
      </c>
      <c r="G141" t="str">
        <f t="shared" si="2"/>
        <v xml:space="preserve">Beryllium Sulfate </v>
      </c>
    </row>
    <row r="142" spans="1:7" x14ac:dyDescent="0.25">
      <c r="A142" s="11" t="s">
        <v>1610</v>
      </c>
      <c r="B142" s="12" t="s">
        <v>695</v>
      </c>
      <c r="C142" s="16" t="s">
        <v>79</v>
      </c>
      <c r="D142" s="12">
        <v>3.4499999999999999E-3</v>
      </c>
      <c r="E142" s="12">
        <v>0.66200000000000003</v>
      </c>
      <c r="F142" s="13">
        <v>3.3099999999999997E-2</v>
      </c>
      <c r="G142" t="str">
        <f t="shared" si="2"/>
        <v xml:space="preserve">beta-Butyrolactone </v>
      </c>
    </row>
    <row r="143" spans="1:7" x14ac:dyDescent="0.25">
      <c r="A143" s="11" t="s">
        <v>1611</v>
      </c>
      <c r="B143" s="12" t="s">
        <v>703</v>
      </c>
      <c r="C143" s="16" t="s">
        <v>79</v>
      </c>
      <c r="D143" s="12">
        <v>2.33E-3</v>
      </c>
      <c r="E143" s="12">
        <v>0.44700000000000001</v>
      </c>
      <c r="F143" s="13">
        <v>2.24E-2</v>
      </c>
      <c r="G143" t="str">
        <f t="shared" si="2"/>
        <v xml:space="preserve">Beta-hexachlorocyclohexane </v>
      </c>
    </row>
    <row r="144" spans="1:7" x14ac:dyDescent="0.25">
      <c r="A144" s="11" t="s">
        <v>1612</v>
      </c>
      <c r="B144" s="12" t="s">
        <v>852</v>
      </c>
      <c r="C144" s="16" t="s">
        <v>79</v>
      </c>
      <c r="D144" s="12">
        <v>2.5000000000000001E-4</v>
      </c>
      <c r="E144" s="12">
        <v>4.8000000000000001E-2</v>
      </c>
      <c r="F144" s="13">
        <v>2.3999999999999998E-3</v>
      </c>
      <c r="G144" t="str">
        <f t="shared" si="2"/>
        <v xml:space="preserve">beta-Propiolactone </v>
      </c>
    </row>
    <row r="145" spans="1:7" x14ac:dyDescent="0.25">
      <c r="A145" s="11" t="s">
        <v>1613</v>
      </c>
      <c r="B145" s="12" t="s">
        <v>340</v>
      </c>
      <c r="C145" s="16" t="s">
        <v>79</v>
      </c>
      <c r="D145" s="12">
        <v>1.41E-3</v>
      </c>
      <c r="E145" s="12">
        <v>0.27100000000000002</v>
      </c>
      <c r="F145" s="13">
        <v>1.35E-2</v>
      </c>
      <c r="G145" t="str">
        <f t="shared" si="2"/>
        <v xml:space="preserve">Bis(chloroethyl)ether </v>
      </c>
    </row>
    <row r="146" spans="1:7" x14ac:dyDescent="0.25">
      <c r="A146" s="11" t="s">
        <v>1614</v>
      </c>
      <c r="B146" s="12" t="s">
        <v>814</v>
      </c>
      <c r="C146" s="16" t="s">
        <v>79</v>
      </c>
      <c r="D146" s="14">
        <v>7.6899999999999999E-5</v>
      </c>
      <c r="E146" s="12">
        <v>1.4800000000000001E-2</v>
      </c>
      <c r="F146" s="13">
        <v>7.3800000000000005E-4</v>
      </c>
      <c r="G146" t="str">
        <f t="shared" si="2"/>
        <v xml:space="preserve">Bis(chloromethyl)ether </v>
      </c>
    </row>
    <row r="147" spans="1:7" x14ac:dyDescent="0.25">
      <c r="A147" s="11" t="s">
        <v>1615</v>
      </c>
      <c r="B147" s="12" t="s">
        <v>1616</v>
      </c>
      <c r="C147" s="16" t="s">
        <v>79</v>
      </c>
      <c r="D147" s="12">
        <v>2.7E-2</v>
      </c>
      <c r="E147" s="12">
        <v>5.18</v>
      </c>
      <c r="F147" s="13">
        <v>0.25900000000000001</v>
      </c>
      <c r="G147" t="str">
        <f t="shared" si="2"/>
        <v xml:space="preserve">Bromodichloromethane </v>
      </c>
    </row>
    <row r="148" spans="1:7" x14ac:dyDescent="0.25">
      <c r="A148" s="11" t="s">
        <v>1617</v>
      </c>
      <c r="B148" s="12" t="s">
        <v>1050</v>
      </c>
      <c r="C148" s="16" t="s">
        <v>79</v>
      </c>
      <c r="D148" s="12">
        <v>0.90900000000000003</v>
      </c>
      <c r="E148" s="12">
        <v>174</v>
      </c>
      <c r="F148" s="13">
        <v>8.7200000000000006</v>
      </c>
      <c r="G148" t="str">
        <f t="shared" si="2"/>
        <v xml:space="preserve">Bromoform </v>
      </c>
    </row>
    <row r="149" spans="1:7" x14ac:dyDescent="0.25">
      <c r="A149" s="11" t="s">
        <v>1618</v>
      </c>
      <c r="B149" s="12" t="s">
        <v>1619</v>
      </c>
      <c r="C149" s="16" t="s">
        <v>79</v>
      </c>
      <c r="D149" s="12">
        <v>17.5</v>
      </c>
      <c r="E149" s="12">
        <v>3360</v>
      </c>
      <c r="F149" s="13">
        <v>168</v>
      </c>
      <c r="G149" t="str">
        <f t="shared" si="2"/>
        <v xml:space="preserve">Butylated hydroxyanisole </v>
      </c>
    </row>
    <row r="150" spans="1:7" x14ac:dyDescent="0.25">
      <c r="A150" s="11" t="s">
        <v>1620</v>
      </c>
      <c r="B150" s="12" t="s">
        <v>1621</v>
      </c>
      <c r="C150" s="16" t="s">
        <v>79</v>
      </c>
      <c r="D150" s="12">
        <v>1.41E-2</v>
      </c>
      <c r="E150" s="12">
        <v>2.71</v>
      </c>
      <c r="F150" s="13">
        <v>0.13500000000000001</v>
      </c>
      <c r="G150" t="str">
        <f t="shared" si="2"/>
        <v xml:space="preserve">C.I. Basic Red 9 Monohydrochloride </v>
      </c>
    </row>
    <row r="151" spans="1:7" x14ac:dyDescent="0.25">
      <c r="A151" s="11" t="s">
        <v>1622</v>
      </c>
      <c r="B151" s="12" t="s">
        <v>1017</v>
      </c>
      <c r="C151" s="16" t="s">
        <v>79</v>
      </c>
      <c r="D151" s="12">
        <v>2.3800000000000001E-4</v>
      </c>
      <c r="E151" s="12">
        <v>4.5699999999999998E-2</v>
      </c>
      <c r="F151" s="13">
        <v>2.2799999999999999E-3</v>
      </c>
      <c r="G151" t="str">
        <f t="shared" si="2"/>
        <v xml:space="preserve">Cadmium &amp; Compounds </v>
      </c>
    </row>
    <row r="152" spans="1:7" x14ac:dyDescent="0.25">
      <c r="A152" s="15" t="s">
        <v>1623</v>
      </c>
      <c r="B152" s="22" t="s">
        <v>639</v>
      </c>
      <c r="C152" s="16" t="s">
        <v>79</v>
      </c>
      <c r="D152" s="16">
        <v>2.3300000000000001E-2</v>
      </c>
      <c r="E152" s="16">
        <v>4.47</v>
      </c>
      <c r="F152" s="17">
        <v>0.224</v>
      </c>
      <c r="G152" t="str">
        <f t="shared" si="2"/>
        <v xml:space="preserve">Captafol </v>
      </c>
    </row>
    <row r="153" spans="1:7" x14ac:dyDescent="0.25">
      <c r="A153" s="11" t="s">
        <v>1624</v>
      </c>
      <c r="B153" s="12" t="s">
        <v>479</v>
      </c>
      <c r="C153" s="12" t="s">
        <v>79</v>
      </c>
      <c r="D153" s="12">
        <v>1.52</v>
      </c>
      <c r="E153" s="12">
        <v>292</v>
      </c>
      <c r="F153" s="13">
        <v>14.6</v>
      </c>
      <c r="G153" t="str">
        <f t="shared" si="2"/>
        <v xml:space="preserve">Captan </v>
      </c>
    </row>
    <row r="154" spans="1:7" x14ac:dyDescent="0.25">
      <c r="A154" s="15" t="s">
        <v>76</v>
      </c>
      <c r="B154" s="16" t="s">
        <v>63</v>
      </c>
      <c r="C154" s="16" t="s">
        <v>74</v>
      </c>
      <c r="D154" s="16">
        <v>800</v>
      </c>
      <c r="E154" s="16">
        <v>105</v>
      </c>
      <c r="F154" s="17">
        <v>5.26</v>
      </c>
      <c r="G154" t="str">
        <f t="shared" si="2"/>
        <v xml:space="preserve">Carbon disulfide </v>
      </c>
    </row>
    <row r="155" spans="1:7" x14ac:dyDescent="0.25">
      <c r="A155" s="15" t="s">
        <v>1625</v>
      </c>
      <c r="B155" s="16" t="s">
        <v>1626</v>
      </c>
      <c r="C155" s="16" t="s">
        <v>1577</v>
      </c>
      <c r="D155" s="16">
        <v>23000</v>
      </c>
      <c r="E155" s="16">
        <v>50.4</v>
      </c>
      <c r="F155" s="17">
        <v>1.1399999999999999</v>
      </c>
      <c r="G155" t="str">
        <f t="shared" si="2"/>
        <v xml:space="preserve">Carbon monoxide </v>
      </c>
    </row>
    <row r="156" spans="1:7" x14ac:dyDescent="0.25">
      <c r="A156" s="15" t="s">
        <v>1627</v>
      </c>
      <c r="B156" s="16" t="s">
        <v>836</v>
      </c>
      <c r="C156" s="16" t="s">
        <v>79</v>
      </c>
      <c r="D156" s="16">
        <v>2.3800000000000002E-2</v>
      </c>
      <c r="E156" s="16">
        <v>4.57</v>
      </c>
      <c r="F156" s="17">
        <v>0.22800000000000001</v>
      </c>
      <c r="G156" t="str">
        <f t="shared" si="2"/>
        <v xml:space="preserve">Carbon Tetrachloride </v>
      </c>
    </row>
    <row r="157" spans="1:7" x14ac:dyDescent="0.25">
      <c r="A157" s="11" t="s">
        <v>1628</v>
      </c>
      <c r="B157" s="12" t="s">
        <v>1629</v>
      </c>
      <c r="C157" s="16" t="s">
        <v>79</v>
      </c>
      <c r="D157" s="14">
        <v>7.6899999999999992E-6</v>
      </c>
      <c r="E157" s="12">
        <v>1.48E-3</v>
      </c>
      <c r="F157" s="19">
        <v>7.3800000000000005E-5</v>
      </c>
      <c r="G157" t="str">
        <f t="shared" si="2"/>
        <v xml:space="preserve">Chlorambucil </v>
      </c>
    </row>
    <row r="158" spans="1:7" x14ac:dyDescent="0.25">
      <c r="A158" s="11" t="s">
        <v>1630</v>
      </c>
      <c r="B158" s="12" t="s">
        <v>854</v>
      </c>
      <c r="C158" s="16" t="s">
        <v>79</v>
      </c>
      <c r="D158" s="12">
        <v>2.9399999999999999E-3</v>
      </c>
      <c r="E158" s="12">
        <v>0.56399999999999995</v>
      </c>
      <c r="F158" s="13">
        <v>2.8199999999999999E-2</v>
      </c>
      <c r="G158" t="str">
        <f t="shared" si="2"/>
        <v xml:space="preserve">Chlordane </v>
      </c>
    </row>
    <row r="159" spans="1:7" x14ac:dyDescent="0.25">
      <c r="A159" s="11" t="s">
        <v>1631</v>
      </c>
      <c r="B159" s="12" t="s">
        <v>1632</v>
      </c>
      <c r="C159" s="16" t="s">
        <v>79</v>
      </c>
      <c r="D159" s="12">
        <v>2.1699999999999999E-4</v>
      </c>
      <c r="E159" s="12">
        <v>4.1599999999999998E-2</v>
      </c>
      <c r="F159" s="13">
        <v>2.0799999999999998E-3</v>
      </c>
      <c r="G159" t="str">
        <f t="shared" si="2"/>
        <v xml:space="preserve">Chlordecone </v>
      </c>
    </row>
    <row r="160" spans="1:7" x14ac:dyDescent="0.25">
      <c r="A160" s="11" t="s">
        <v>1633</v>
      </c>
      <c r="B160" s="12" t="s">
        <v>1634</v>
      </c>
      <c r="C160" s="16" t="s">
        <v>79</v>
      </c>
      <c r="D160" s="12">
        <v>3.85E-2</v>
      </c>
      <c r="E160" s="12">
        <v>7.39</v>
      </c>
      <c r="F160" s="13">
        <v>0.36899999999999999</v>
      </c>
      <c r="G160" t="str">
        <f t="shared" si="2"/>
        <v xml:space="preserve">Chlorendic Acid </v>
      </c>
    </row>
    <row r="161" spans="1:7" ht="24" x14ac:dyDescent="0.25">
      <c r="A161" s="11" t="s">
        <v>1635</v>
      </c>
      <c r="B161" s="12" t="s">
        <v>1636</v>
      </c>
      <c r="C161" s="16" t="s">
        <v>79</v>
      </c>
      <c r="D161" s="12">
        <v>0.04</v>
      </c>
      <c r="E161" s="12">
        <v>7.68</v>
      </c>
      <c r="F161" s="13">
        <v>0.38400000000000001</v>
      </c>
      <c r="G161" t="str">
        <f t="shared" si="2"/>
        <v xml:space="preserve">Chlorinated Paraffins </v>
      </c>
    </row>
    <row r="162" spans="1:7" x14ac:dyDescent="0.25">
      <c r="A162" s="15" t="s">
        <v>1637</v>
      </c>
      <c r="B162" s="16" t="s">
        <v>1165</v>
      </c>
      <c r="C162" s="16" t="s">
        <v>74</v>
      </c>
      <c r="D162" s="16">
        <v>0.2</v>
      </c>
      <c r="E162" s="16">
        <v>2.5999999999999999E-2</v>
      </c>
      <c r="F162" s="17">
        <v>1.31E-3</v>
      </c>
      <c r="G162" t="str">
        <f t="shared" si="2"/>
        <v xml:space="preserve">Chlorine </v>
      </c>
    </row>
    <row r="163" spans="1:7" x14ac:dyDescent="0.25">
      <c r="A163" s="15" t="s">
        <v>1638</v>
      </c>
      <c r="B163" s="16" t="s">
        <v>165</v>
      </c>
      <c r="C163" s="16" t="s">
        <v>74</v>
      </c>
      <c r="D163" s="16">
        <v>0.2</v>
      </c>
      <c r="E163" s="16">
        <v>2.5999999999999999E-2</v>
      </c>
      <c r="F163" s="17">
        <v>1.31E-3</v>
      </c>
      <c r="G163" t="str">
        <f t="shared" si="2"/>
        <v xml:space="preserve">Chlorine dioxide </v>
      </c>
    </row>
    <row r="164" spans="1:7" x14ac:dyDescent="0.25">
      <c r="A164" s="15" t="s">
        <v>1639</v>
      </c>
      <c r="B164" s="16" t="s">
        <v>283</v>
      </c>
      <c r="C164" s="16" t="s">
        <v>74</v>
      </c>
      <c r="D164" s="16">
        <v>1000</v>
      </c>
      <c r="E164" s="16">
        <v>131</v>
      </c>
      <c r="F164" s="17">
        <v>6.57</v>
      </c>
      <c r="G164" t="str">
        <f t="shared" si="2"/>
        <v xml:space="preserve">Chlorobenzene </v>
      </c>
    </row>
    <row r="165" spans="1:7" x14ac:dyDescent="0.25">
      <c r="A165" s="15" t="s">
        <v>1640</v>
      </c>
      <c r="B165" s="16" t="s">
        <v>782</v>
      </c>
      <c r="C165" s="16" t="s">
        <v>79</v>
      </c>
      <c r="D165" s="16">
        <v>3.2300000000000002E-2</v>
      </c>
      <c r="E165" s="16">
        <v>6.2</v>
      </c>
      <c r="F165" s="17">
        <v>0.31</v>
      </c>
      <c r="G165" t="str">
        <f t="shared" si="2"/>
        <v xml:space="preserve">Chlorobenzilate </v>
      </c>
    </row>
    <row r="166" spans="1:7" x14ac:dyDescent="0.25">
      <c r="A166" s="15" t="s">
        <v>1641</v>
      </c>
      <c r="B166" s="16" t="s">
        <v>1062</v>
      </c>
      <c r="C166" s="16" t="s">
        <v>74</v>
      </c>
      <c r="D166" s="18">
        <v>50000</v>
      </c>
      <c r="E166" s="16">
        <v>6570</v>
      </c>
      <c r="F166" s="17">
        <v>328</v>
      </c>
      <c r="G166" t="str">
        <f t="shared" si="2"/>
        <v xml:space="preserve">Chlorodifluoromethane </v>
      </c>
    </row>
    <row r="167" spans="1:7" x14ac:dyDescent="0.25">
      <c r="A167" s="15" t="s">
        <v>1642</v>
      </c>
      <c r="B167" s="16" t="s">
        <v>938</v>
      </c>
      <c r="C167" s="16" t="s">
        <v>79</v>
      </c>
      <c r="D167" s="16">
        <v>4.3499999999999997E-2</v>
      </c>
      <c r="E167" s="16">
        <v>8.35</v>
      </c>
      <c r="F167" s="17">
        <v>0.41699999999999998</v>
      </c>
      <c r="G167" t="str">
        <f t="shared" si="2"/>
        <v xml:space="preserve">Chloroform </v>
      </c>
    </row>
    <row r="168" spans="1:7" x14ac:dyDescent="0.25">
      <c r="A168" s="11" t="s">
        <v>1643</v>
      </c>
      <c r="B168" s="12" t="s">
        <v>240</v>
      </c>
      <c r="C168" s="16" t="s">
        <v>79</v>
      </c>
      <c r="D168" s="12">
        <v>1.4499999999999999E-3</v>
      </c>
      <c r="E168" s="12">
        <v>0.27800000000000002</v>
      </c>
      <c r="F168" s="13">
        <v>1.3899999999999999E-2</v>
      </c>
      <c r="G168" t="str">
        <f t="shared" si="2"/>
        <v xml:space="preserve">Chloromethyl methyl ether </v>
      </c>
    </row>
    <row r="169" spans="1:7" x14ac:dyDescent="0.25">
      <c r="A169" s="11" t="s">
        <v>1644</v>
      </c>
      <c r="B169" s="12" t="s">
        <v>1097</v>
      </c>
      <c r="C169" s="12" t="s">
        <v>74</v>
      </c>
      <c r="D169" s="12">
        <v>0.4</v>
      </c>
      <c r="E169" s="12">
        <v>5.2999999999999999E-2</v>
      </c>
      <c r="F169" s="13">
        <v>2.63E-3</v>
      </c>
      <c r="G169" t="str">
        <f t="shared" si="2"/>
        <v xml:space="preserve">Chloropicrin </v>
      </c>
    </row>
    <row r="170" spans="1:7" x14ac:dyDescent="0.25">
      <c r="A170" s="11" t="s">
        <v>1645</v>
      </c>
      <c r="B170" s="12" t="s">
        <v>1646</v>
      </c>
      <c r="C170" s="16" t="s">
        <v>79</v>
      </c>
      <c r="D170" s="12">
        <v>1.1200000000000001</v>
      </c>
      <c r="E170" s="12">
        <v>215</v>
      </c>
      <c r="F170" s="13">
        <v>10.7</v>
      </c>
      <c r="G170" t="str">
        <f t="shared" si="2"/>
        <v xml:space="preserve">Chlorothalonil </v>
      </c>
    </row>
    <row r="171" spans="1:7" x14ac:dyDescent="0.25">
      <c r="A171" s="11" t="s">
        <v>1647</v>
      </c>
      <c r="B171" s="12" t="s">
        <v>1648</v>
      </c>
      <c r="C171" s="16" t="s">
        <v>79</v>
      </c>
      <c r="D171" s="14">
        <v>1.45E-5</v>
      </c>
      <c r="E171" s="12">
        <v>2.7799999999999999E-3</v>
      </c>
      <c r="F171" s="13">
        <v>1.3899999999999999E-4</v>
      </c>
      <c r="G171" t="str">
        <f t="shared" si="2"/>
        <v xml:space="preserve">Chlorozotocin </v>
      </c>
    </row>
    <row r="172" spans="1:7" x14ac:dyDescent="0.25">
      <c r="A172" s="11" t="s">
        <v>1649</v>
      </c>
      <c r="B172" s="12" t="s">
        <v>1650</v>
      </c>
      <c r="C172" s="16" t="s">
        <v>79</v>
      </c>
      <c r="D172" s="14">
        <v>1.5099999999999999E-5</v>
      </c>
      <c r="E172" s="12">
        <v>2.8999999999999998E-3</v>
      </c>
      <c r="F172" s="13">
        <v>1.45E-4</v>
      </c>
      <c r="G172" t="str">
        <f t="shared" si="2"/>
        <v xml:space="preserve">Chromic Acid </v>
      </c>
    </row>
    <row r="173" spans="1:7" x14ac:dyDescent="0.25">
      <c r="A173" s="11" t="s">
        <v>1651</v>
      </c>
      <c r="B173" s="12" t="s">
        <v>1652</v>
      </c>
      <c r="C173" s="16" t="s">
        <v>79</v>
      </c>
      <c r="D173" s="14">
        <v>1.2799999999999999E-5</v>
      </c>
      <c r="E173" s="12">
        <v>2.4599999999999999E-3</v>
      </c>
      <c r="F173" s="13">
        <v>1.2300000000000001E-4</v>
      </c>
      <c r="G173" t="str">
        <f t="shared" si="2"/>
        <v xml:space="preserve">Chromic Trioxide </v>
      </c>
    </row>
    <row r="174" spans="1:7" x14ac:dyDescent="0.25">
      <c r="A174" s="11" t="s">
        <v>1653</v>
      </c>
      <c r="B174" s="12" t="s">
        <v>1654</v>
      </c>
      <c r="C174" s="16" t="s">
        <v>79</v>
      </c>
      <c r="D174" s="14">
        <v>1.5099999999999999E-5</v>
      </c>
      <c r="E174" s="12">
        <v>2.8999999999999998E-3</v>
      </c>
      <c r="F174" s="13">
        <v>1.45E-4</v>
      </c>
      <c r="G174" t="str">
        <f t="shared" si="2"/>
        <v xml:space="preserve">Chromic(VI) Acid </v>
      </c>
    </row>
    <row r="175" spans="1:7" x14ac:dyDescent="0.25">
      <c r="A175" s="15" t="s">
        <v>1655</v>
      </c>
      <c r="B175" s="16" t="s">
        <v>1656</v>
      </c>
      <c r="C175" s="16" t="s">
        <v>79</v>
      </c>
      <c r="D175" s="18">
        <v>6.6699999999999997E-6</v>
      </c>
      <c r="E175" s="16">
        <v>1.2800000000000001E-3</v>
      </c>
      <c r="F175" s="20">
        <v>6.3999999999999997E-5</v>
      </c>
      <c r="G175" t="str">
        <f t="shared" si="2"/>
        <v xml:space="preserve">Chromium Hexavalent: Soluble, except Chromic Trioxide </v>
      </c>
    </row>
    <row r="176" spans="1:7" x14ac:dyDescent="0.25">
      <c r="A176" s="15" t="s">
        <v>1657</v>
      </c>
      <c r="B176" s="16" t="s">
        <v>1656</v>
      </c>
      <c r="C176" s="16" t="s">
        <v>79</v>
      </c>
      <c r="D176" s="18">
        <v>6.6699999999999997E-6</v>
      </c>
      <c r="E176" s="16">
        <v>1.2800000000000001E-3</v>
      </c>
      <c r="F176" s="20">
        <v>6.3999999999999997E-5</v>
      </c>
      <c r="G176" t="str">
        <f t="shared" si="2"/>
        <v xml:space="preserve">Chromium(VI) </v>
      </c>
    </row>
    <row r="177" spans="1:7" x14ac:dyDescent="0.25">
      <c r="A177" s="11" t="s">
        <v>1658</v>
      </c>
      <c r="B177" s="12" t="s">
        <v>1659</v>
      </c>
      <c r="C177" s="16" t="s">
        <v>79</v>
      </c>
      <c r="D177" s="12">
        <v>9.0899999999999995E-2</v>
      </c>
      <c r="E177" s="12">
        <v>17.399999999999999</v>
      </c>
      <c r="F177" s="13">
        <v>0.872</v>
      </c>
      <c r="G177" t="str">
        <f t="shared" si="2"/>
        <v xml:space="preserve">Chrysene </v>
      </c>
    </row>
    <row r="178" spans="1:7" x14ac:dyDescent="0.25">
      <c r="A178" s="11" t="s">
        <v>1660</v>
      </c>
      <c r="B178" s="12" t="s">
        <v>1661</v>
      </c>
      <c r="C178" s="16" t="s">
        <v>79</v>
      </c>
      <c r="D178" s="12">
        <v>0.76900000000000002</v>
      </c>
      <c r="E178" s="12">
        <v>148</v>
      </c>
      <c r="F178" s="13">
        <v>7.38</v>
      </c>
      <c r="G178" t="str">
        <f t="shared" si="2"/>
        <v xml:space="preserve">Cinnamyl Anthranilate </v>
      </c>
    </row>
    <row r="179" spans="1:7" x14ac:dyDescent="0.25">
      <c r="A179" s="15" t="s">
        <v>1662</v>
      </c>
      <c r="B179" s="16" t="s">
        <v>1021</v>
      </c>
      <c r="C179" s="16" t="s">
        <v>74</v>
      </c>
      <c r="D179" s="16">
        <v>0.1</v>
      </c>
      <c r="E179" s="16">
        <v>1.2999999999999999E-2</v>
      </c>
      <c r="F179" s="17">
        <v>6.5700000000000003E-4</v>
      </c>
      <c r="G179" t="str">
        <f t="shared" si="2"/>
        <v xml:space="preserve">Cobalt </v>
      </c>
    </row>
    <row r="180" spans="1:7" x14ac:dyDescent="0.25">
      <c r="A180" s="15" t="s">
        <v>1663</v>
      </c>
      <c r="B180" s="16" t="s">
        <v>1664</v>
      </c>
      <c r="C180" s="16" t="s">
        <v>79</v>
      </c>
      <c r="D180" s="16">
        <v>1.6199999999999999E-3</v>
      </c>
      <c r="E180" s="16">
        <v>0.311</v>
      </c>
      <c r="F180" s="17">
        <v>1.55E-2</v>
      </c>
      <c r="G180" t="str">
        <f t="shared" si="2"/>
        <v xml:space="preserve">Coke Oven Emissions </v>
      </c>
    </row>
    <row r="181" spans="1:7" x14ac:dyDescent="0.25">
      <c r="A181" s="11" t="s">
        <v>1665</v>
      </c>
      <c r="B181" s="16" t="s">
        <v>1023</v>
      </c>
      <c r="C181" s="12" t="s">
        <v>1577</v>
      </c>
      <c r="D181" s="12">
        <v>100</v>
      </c>
      <c r="E181" s="12">
        <v>0.219</v>
      </c>
      <c r="F181" s="13">
        <v>1.0999999999999999E-2</v>
      </c>
      <c r="G181" t="str">
        <f t="shared" si="2"/>
        <v xml:space="preserve">Copper &amp; Compounds </v>
      </c>
    </row>
    <row r="182" spans="1:7" x14ac:dyDescent="0.25">
      <c r="A182" s="15" t="s">
        <v>1666</v>
      </c>
      <c r="B182" s="16" t="s">
        <v>1382</v>
      </c>
      <c r="C182" s="16" t="s">
        <v>74</v>
      </c>
      <c r="D182" s="16">
        <v>400</v>
      </c>
      <c r="E182" s="16">
        <v>52.6</v>
      </c>
      <c r="F182" s="17">
        <v>2.63</v>
      </c>
      <c r="G182" t="str">
        <f t="shared" si="2"/>
        <v xml:space="preserve">Cumene </v>
      </c>
    </row>
    <row r="183" spans="1:7" x14ac:dyDescent="0.25">
      <c r="A183" s="15" t="s">
        <v>1667</v>
      </c>
      <c r="B183" s="16" t="s">
        <v>503</v>
      </c>
      <c r="C183" s="16" t="s">
        <v>79</v>
      </c>
      <c r="D183" s="16">
        <v>1.5900000000000001E-2</v>
      </c>
      <c r="E183" s="16">
        <v>3.05</v>
      </c>
      <c r="F183" s="17">
        <v>0.153</v>
      </c>
      <c r="G183" t="str">
        <f t="shared" si="2"/>
        <v xml:space="preserve">Cupferron </v>
      </c>
    </row>
    <row r="184" spans="1:7" x14ac:dyDescent="0.25">
      <c r="A184" s="11" t="s">
        <v>1668</v>
      </c>
      <c r="B184" s="12" t="s">
        <v>324</v>
      </c>
      <c r="C184" s="12" t="s">
        <v>74</v>
      </c>
      <c r="D184" s="12">
        <v>6000</v>
      </c>
      <c r="E184" s="12">
        <v>789</v>
      </c>
      <c r="F184" s="13">
        <v>39.4</v>
      </c>
      <c r="G184" t="str">
        <f t="shared" si="2"/>
        <v xml:space="preserve">Cyclohexane </v>
      </c>
    </row>
    <row r="185" spans="1:7" x14ac:dyDescent="0.25">
      <c r="A185" s="11" t="s">
        <v>1669</v>
      </c>
      <c r="B185" s="12" t="s">
        <v>1670</v>
      </c>
      <c r="C185" s="16" t="s">
        <v>79</v>
      </c>
      <c r="D185" s="12">
        <v>5.8799999999999998E-3</v>
      </c>
      <c r="E185" s="12">
        <v>1.1299999999999999</v>
      </c>
      <c r="F185" s="13">
        <v>5.6399999999999999E-2</v>
      </c>
      <c r="G185" t="str">
        <f t="shared" si="2"/>
        <v xml:space="preserve">Cyclophosphamide (anhydrous) </v>
      </c>
    </row>
    <row r="186" spans="1:7" x14ac:dyDescent="0.25">
      <c r="A186" s="11" t="s">
        <v>1671</v>
      </c>
      <c r="B186" s="12" t="s">
        <v>1672</v>
      </c>
      <c r="C186" s="16" t="s">
        <v>79</v>
      </c>
      <c r="D186" s="12">
        <v>6.2500000000000003E-3</v>
      </c>
      <c r="E186" s="12">
        <v>1.2</v>
      </c>
      <c r="F186" s="13">
        <v>0.06</v>
      </c>
      <c r="G186" t="str">
        <f t="shared" si="2"/>
        <v xml:space="preserve">Cyclophosphamide (Hydrated) </v>
      </c>
    </row>
    <row r="187" spans="1:7" x14ac:dyDescent="0.25">
      <c r="A187" s="11" t="s">
        <v>1673</v>
      </c>
      <c r="B187" s="21" t="s">
        <v>1674</v>
      </c>
      <c r="C187" s="16" t="s">
        <v>79</v>
      </c>
      <c r="D187" s="12">
        <v>0.66700000000000004</v>
      </c>
      <c r="E187" s="12">
        <v>128</v>
      </c>
      <c r="F187" s="13">
        <v>6.4</v>
      </c>
      <c r="G187" t="str">
        <f t="shared" si="2"/>
        <v xml:space="preserve">D &amp; C Red No. 9 </v>
      </c>
    </row>
    <row r="188" spans="1:7" x14ac:dyDescent="0.25">
      <c r="A188" s="11" t="s">
        <v>1675</v>
      </c>
      <c r="B188" s="21" t="s">
        <v>1676</v>
      </c>
      <c r="C188" s="16" t="s">
        <v>79</v>
      </c>
      <c r="D188" s="14">
        <v>7.1400000000000001E-5</v>
      </c>
      <c r="E188" s="12">
        <v>1.37E-2</v>
      </c>
      <c r="F188" s="13">
        <v>6.8499999999999995E-4</v>
      </c>
      <c r="G188" t="str">
        <f t="shared" si="2"/>
        <v xml:space="preserve">Dacarbazine </v>
      </c>
    </row>
    <row r="189" spans="1:7" x14ac:dyDescent="0.25">
      <c r="A189" s="11" t="s">
        <v>1677</v>
      </c>
      <c r="B189" s="12" t="s">
        <v>1678</v>
      </c>
      <c r="C189" s="16" t="s">
        <v>79</v>
      </c>
      <c r="D189" s="12">
        <v>4.5499999999999999E-2</v>
      </c>
      <c r="E189" s="12">
        <v>8.73</v>
      </c>
      <c r="F189" s="13">
        <v>0.437</v>
      </c>
      <c r="G189" t="str">
        <f t="shared" si="2"/>
        <v xml:space="preserve">Dantron </v>
      </c>
    </row>
    <row r="190" spans="1:7" x14ac:dyDescent="0.25">
      <c r="A190" s="11" t="s">
        <v>1679</v>
      </c>
      <c r="B190" s="12" t="s">
        <v>1680</v>
      </c>
      <c r="C190" s="16" t="s">
        <v>79</v>
      </c>
      <c r="D190" s="12">
        <v>1.4500000000000001E-2</v>
      </c>
      <c r="E190" s="12">
        <v>2.78</v>
      </c>
      <c r="F190" s="13">
        <v>0.13900000000000001</v>
      </c>
      <c r="G190" t="str">
        <f t="shared" si="2"/>
        <v xml:space="preserve">DDD </v>
      </c>
    </row>
    <row r="191" spans="1:7" x14ac:dyDescent="0.25">
      <c r="A191" s="11" t="s">
        <v>1681</v>
      </c>
      <c r="B191" s="12" t="s">
        <v>1682</v>
      </c>
      <c r="C191" s="16" t="s">
        <v>79</v>
      </c>
      <c r="D191" s="12">
        <v>1.03E-2</v>
      </c>
      <c r="E191" s="12">
        <v>1.98</v>
      </c>
      <c r="F191" s="13">
        <v>9.8799999999999999E-2</v>
      </c>
      <c r="G191" t="str">
        <f t="shared" si="2"/>
        <v xml:space="preserve">DDE </v>
      </c>
    </row>
    <row r="192" spans="1:7" x14ac:dyDescent="0.25">
      <c r="A192" s="11" t="s">
        <v>1683</v>
      </c>
      <c r="B192" s="12" t="s">
        <v>768</v>
      </c>
      <c r="C192" s="16" t="s">
        <v>79</v>
      </c>
      <c r="D192" s="12">
        <v>1.03E-2</v>
      </c>
      <c r="E192" s="12">
        <v>1.98</v>
      </c>
      <c r="F192" s="13">
        <v>9.8799999999999999E-2</v>
      </c>
      <c r="G192" t="str">
        <f t="shared" si="2"/>
        <v xml:space="preserve">DDT </v>
      </c>
    </row>
    <row r="193" spans="1:7" x14ac:dyDescent="0.25">
      <c r="A193" s="11" t="s">
        <v>1684</v>
      </c>
      <c r="B193" s="12" t="s">
        <v>359</v>
      </c>
      <c r="C193" s="16" t="s">
        <v>79</v>
      </c>
      <c r="D193" s="12">
        <v>4.1700000000000001E-2</v>
      </c>
      <c r="E193" s="12">
        <v>8</v>
      </c>
      <c r="F193" s="13">
        <v>0.4</v>
      </c>
      <c r="G193" t="str">
        <f t="shared" si="2"/>
        <v xml:space="preserve">Di(2-ethylhexyl)phthalate </v>
      </c>
    </row>
    <row r="194" spans="1:7" x14ac:dyDescent="0.25">
      <c r="A194" s="15" t="s">
        <v>1685</v>
      </c>
      <c r="B194" s="16" t="s">
        <v>707</v>
      </c>
      <c r="C194" s="16" t="s">
        <v>74</v>
      </c>
      <c r="D194" s="16">
        <v>9</v>
      </c>
      <c r="E194" s="16">
        <v>1.18</v>
      </c>
      <c r="F194" s="17">
        <v>5.91E-2</v>
      </c>
      <c r="G194" t="str">
        <f t="shared" si="2"/>
        <v xml:space="preserve">Diazinon </v>
      </c>
    </row>
    <row r="195" spans="1:7" x14ac:dyDescent="0.25">
      <c r="A195" s="15" t="s">
        <v>1686</v>
      </c>
      <c r="B195" s="16" t="s">
        <v>635</v>
      </c>
      <c r="C195" s="16" t="s">
        <v>79</v>
      </c>
      <c r="D195" s="16">
        <v>9.0900000000000009E-3</v>
      </c>
      <c r="E195" s="16">
        <v>1.74</v>
      </c>
      <c r="F195" s="17">
        <v>8.72E-2</v>
      </c>
      <c r="G195" t="str">
        <f t="shared" ref="G195:G258" si="3">A195</f>
        <v xml:space="preserve">Dibenz[a,h]acridine </v>
      </c>
    </row>
    <row r="196" spans="1:7" x14ac:dyDescent="0.25">
      <c r="A196" s="11" t="s">
        <v>1687</v>
      </c>
      <c r="B196" s="12" t="s">
        <v>790</v>
      </c>
      <c r="C196" s="12" t="s">
        <v>79</v>
      </c>
      <c r="D196" s="12">
        <v>8.3299999999999997E-4</v>
      </c>
      <c r="E196" s="12">
        <v>0.16</v>
      </c>
      <c r="F196" s="13">
        <v>7.9900000000000006E-3</v>
      </c>
      <c r="G196" t="str">
        <f t="shared" si="3"/>
        <v xml:space="preserve">Dibenz[a,h]anthracene </v>
      </c>
    </row>
    <row r="197" spans="1:7" x14ac:dyDescent="0.25">
      <c r="A197" s="11" t="s">
        <v>1688</v>
      </c>
      <c r="B197" s="12" t="s">
        <v>633</v>
      </c>
      <c r="C197" s="16" t="s">
        <v>79</v>
      </c>
      <c r="D197" s="12">
        <v>9.0900000000000009E-3</v>
      </c>
      <c r="E197" s="12">
        <v>1.74</v>
      </c>
      <c r="F197" s="13">
        <v>8.72E-2</v>
      </c>
      <c r="G197" t="str">
        <f t="shared" si="3"/>
        <v xml:space="preserve">Dibenz[a,j]acridine </v>
      </c>
    </row>
    <row r="198" spans="1:7" x14ac:dyDescent="0.25">
      <c r="A198" s="11" t="s">
        <v>1689</v>
      </c>
      <c r="B198" s="12" t="s">
        <v>597</v>
      </c>
      <c r="C198" s="16" t="s">
        <v>79</v>
      </c>
      <c r="D198" s="12">
        <v>9.0899999999999998E-4</v>
      </c>
      <c r="E198" s="12">
        <v>0.17399999999999999</v>
      </c>
      <c r="F198" s="13">
        <v>8.7200000000000003E-3</v>
      </c>
      <c r="G198" t="str">
        <f t="shared" si="3"/>
        <v xml:space="preserve">Dibenzo[a,e]pyrene </v>
      </c>
    </row>
    <row r="199" spans="1:7" x14ac:dyDescent="0.25">
      <c r="A199" s="11" t="s">
        <v>1690</v>
      </c>
      <c r="B199" s="12" t="s">
        <v>589</v>
      </c>
      <c r="C199" s="16" t="s">
        <v>79</v>
      </c>
      <c r="D199" s="14">
        <v>9.09E-5</v>
      </c>
      <c r="E199" s="12">
        <v>1.7399999999999999E-2</v>
      </c>
      <c r="F199" s="13">
        <v>8.7200000000000005E-4</v>
      </c>
      <c r="G199" t="str">
        <f t="shared" si="3"/>
        <v xml:space="preserve">Dibenzo[a,h]pyrene </v>
      </c>
    </row>
    <row r="200" spans="1:7" x14ac:dyDescent="0.25">
      <c r="A200" s="11" t="s">
        <v>1691</v>
      </c>
      <c r="B200" s="12" t="s">
        <v>587</v>
      </c>
      <c r="C200" s="16" t="s">
        <v>79</v>
      </c>
      <c r="D200" s="14">
        <v>9.09E-5</v>
      </c>
      <c r="E200" s="12">
        <v>1.7399999999999999E-2</v>
      </c>
      <c r="F200" s="13">
        <v>8.7200000000000005E-4</v>
      </c>
      <c r="G200" t="str">
        <f t="shared" si="3"/>
        <v xml:space="preserve">Dibenzo[a,i]pyrene </v>
      </c>
    </row>
    <row r="201" spans="1:7" x14ac:dyDescent="0.25">
      <c r="A201" s="11" t="s">
        <v>1692</v>
      </c>
      <c r="B201" s="12" t="s">
        <v>591</v>
      </c>
      <c r="C201" s="16" t="s">
        <v>79</v>
      </c>
      <c r="D201" s="14">
        <v>9.09E-5</v>
      </c>
      <c r="E201" s="12">
        <v>1.7399999999999999E-2</v>
      </c>
      <c r="F201" s="13">
        <v>8.7200000000000005E-4</v>
      </c>
      <c r="G201" t="str">
        <f t="shared" si="3"/>
        <v xml:space="preserve">Dibenzo[a,l]pyrene </v>
      </c>
    </row>
    <row r="202" spans="1:7" x14ac:dyDescent="0.25">
      <c r="A202" s="11" t="s">
        <v>1693</v>
      </c>
      <c r="B202" s="12" t="s">
        <v>1694</v>
      </c>
      <c r="C202" s="16" t="s">
        <v>79</v>
      </c>
      <c r="D202" s="12">
        <v>3.6999999999999998E-2</v>
      </c>
      <c r="E202" s="12">
        <v>7.1</v>
      </c>
      <c r="F202" s="13">
        <v>0.35499999999999998</v>
      </c>
      <c r="G202" t="str">
        <f t="shared" si="3"/>
        <v xml:space="preserve">Dibromochloromethane </v>
      </c>
    </row>
    <row r="203" spans="1:7" x14ac:dyDescent="0.25">
      <c r="A203" s="11" t="s">
        <v>1695</v>
      </c>
      <c r="B203" s="12" t="s">
        <v>114</v>
      </c>
      <c r="C203" s="16" t="s">
        <v>79</v>
      </c>
      <c r="D203" s="12">
        <v>1</v>
      </c>
      <c r="E203" s="12">
        <v>192</v>
      </c>
      <c r="F203" s="13">
        <v>9.59</v>
      </c>
      <c r="G203" t="str">
        <f t="shared" si="3"/>
        <v xml:space="preserve">Dichloromethane </v>
      </c>
    </row>
    <row r="204" spans="1:7" x14ac:dyDescent="0.25">
      <c r="A204" s="11" t="s">
        <v>1696</v>
      </c>
      <c r="B204" s="12" t="s">
        <v>902</v>
      </c>
      <c r="C204" s="16" t="s">
        <v>79</v>
      </c>
      <c r="D204" s="12">
        <v>1.2E-2</v>
      </c>
      <c r="E204" s="12">
        <v>2.2999999999999998</v>
      </c>
      <c r="F204" s="13">
        <v>0.115</v>
      </c>
      <c r="G204" t="str">
        <f t="shared" si="3"/>
        <v xml:space="preserve">Dichlorvos </v>
      </c>
    </row>
    <row r="205" spans="1:7" x14ac:dyDescent="0.25">
      <c r="A205" s="11" t="s">
        <v>1697</v>
      </c>
      <c r="B205" s="12" t="s">
        <v>886</v>
      </c>
      <c r="C205" s="16" t="s">
        <v>79</v>
      </c>
      <c r="D205" s="12">
        <v>2.1699999999999999E-4</v>
      </c>
      <c r="E205" s="12">
        <v>4.1599999999999998E-2</v>
      </c>
      <c r="F205" s="13">
        <v>2.0799999999999998E-3</v>
      </c>
      <c r="G205" t="str">
        <f t="shared" si="3"/>
        <v xml:space="preserve">Dieldrin </v>
      </c>
    </row>
    <row r="206" spans="1:7" x14ac:dyDescent="0.25">
      <c r="A206" s="11" t="s">
        <v>1698</v>
      </c>
      <c r="B206" s="16" t="s">
        <v>1699</v>
      </c>
      <c r="C206" s="16" t="s">
        <v>79</v>
      </c>
      <c r="D206" s="12">
        <v>3.3300000000000001E-3</v>
      </c>
      <c r="E206" s="12">
        <v>0.63900000000000001</v>
      </c>
      <c r="F206" s="13">
        <v>3.2000000000000001E-2</v>
      </c>
      <c r="G206" t="str">
        <f t="shared" si="3"/>
        <v xml:space="preserve">Diesel Engine Exhaust, Particulate </v>
      </c>
    </row>
    <row r="207" spans="1:7" x14ac:dyDescent="0.25">
      <c r="A207" s="15" t="s">
        <v>1700</v>
      </c>
      <c r="B207" s="16" t="s">
        <v>338</v>
      </c>
      <c r="C207" s="16" t="s">
        <v>74</v>
      </c>
      <c r="D207" s="16">
        <v>3</v>
      </c>
      <c r="E207" s="16">
        <v>0.39400000000000002</v>
      </c>
      <c r="F207" s="17">
        <v>1.9699999999999999E-2</v>
      </c>
      <c r="G207" t="str">
        <f t="shared" si="3"/>
        <v xml:space="preserve">Diethanolamine </v>
      </c>
    </row>
    <row r="208" spans="1:7" x14ac:dyDescent="0.25">
      <c r="A208" s="15" t="s">
        <v>1701</v>
      </c>
      <c r="B208" s="16" t="s">
        <v>1702</v>
      </c>
      <c r="C208" s="16" t="s">
        <v>74</v>
      </c>
      <c r="D208" s="18">
        <v>1E-99</v>
      </c>
      <c r="E208" s="18">
        <v>1E-99</v>
      </c>
      <c r="F208" s="20">
        <v>1E-99</v>
      </c>
      <c r="G208" t="str">
        <f t="shared" si="3"/>
        <v xml:space="preserve">Diethyl mercury </v>
      </c>
    </row>
    <row r="209" spans="1:7" x14ac:dyDescent="0.25">
      <c r="A209" s="11" t="s">
        <v>1703</v>
      </c>
      <c r="B209" s="12" t="s">
        <v>1704</v>
      </c>
      <c r="C209" s="16" t="s">
        <v>79</v>
      </c>
      <c r="D209" s="14">
        <v>1.0000000000000001E-5</v>
      </c>
      <c r="E209" s="12">
        <v>1.92E-3</v>
      </c>
      <c r="F209" s="19">
        <v>9.59E-5</v>
      </c>
      <c r="G209" t="str">
        <f t="shared" si="3"/>
        <v xml:space="preserve">Diethylstilbestrol </v>
      </c>
    </row>
    <row r="210" spans="1:7" x14ac:dyDescent="0.25">
      <c r="A210" s="11" t="s">
        <v>1705</v>
      </c>
      <c r="B210" s="12" t="s">
        <v>177</v>
      </c>
      <c r="C210" s="16" t="s">
        <v>79</v>
      </c>
      <c r="D210" s="12">
        <v>2.0400000000000001E-3</v>
      </c>
      <c r="E210" s="12">
        <v>0.39100000000000001</v>
      </c>
      <c r="F210" s="13">
        <v>1.9599999999999999E-2</v>
      </c>
      <c r="G210" t="str">
        <f t="shared" si="3"/>
        <v xml:space="preserve">Diglycidyl Resorcinol Ether </v>
      </c>
    </row>
    <row r="211" spans="1:7" x14ac:dyDescent="0.25">
      <c r="A211" s="11" t="s">
        <v>1706</v>
      </c>
      <c r="B211" s="12" t="s">
        <v>1707</v>
      </c>
      <c r="C211" s="16" t="s">
        <v>79</v>
      </c>
      <c r="D211" s="12">
        <v>7.6899999999999996E-2</v>
      </c>
      <c r="E211" s="12">
        <v>14.8</v>
      </c>
      <c r="F211" s="13">
        <v>0.73799999999999999</v>
      </c>
      <c r="G211" t="str">
        <f t="shared" si="3"/>
        <v xml:space="preserve">Dihydrosafrole </v>
      </c>
    </row>
    <row r="212" spans="1:7" x14ac:dyDescent="0.25">
      <c r="A212" s="11" t="s">
        <v>1708</v>
      </c>
      <c r="B212" s="12" t="s">
        <v>1709</v>
      </c>
      <c r="C212" s="12" t="s">
        <v>74</v>
      </c>
      <c r="D212" s="14">
        <v>1E-99</v>
      </c>
      <c r="E212" s="14">
        <v>1E-99</v>
      </c>
      <c r="F212" s="19">
        <v>1E-99</v>
      </c>
      <c r="G212" t="str">
        <f t="shared" si="3"/>
        <v xml:space="preserve">Dimethyl Mercury </v>
      </c>
    </row>
    <row r="213" spans="1:7" x14ac:dyDescent="0.25">
      <c r="A213" s="11" t="s">
        <v>1710</v>
      </c>
      <c r="B213" s="12" t="s">
        <v>1238</v>
      </c>
      <c r="C213" s="16" t="s">
        <v>79</v>
      </c>
      <c r="D213" s="12">
        <v>2.7E-4</v>
      </c>
      <c r="E213" s="12">
        <v>5.1799999999999999E-2</v>
      </c>
      <c r="F213" s="13">
        <v>2.5899999999999999E-3</v>
      </c>
      <c r="G213" t="str">
        <f t="shared" si="3"/>
        <v xml:space="preserve">Dimethylcarbamoyl Chloride </v>
      </c>
    </row>
    <row r="214" spans="1:7" x14ac:dyDescent="0.25">
      <c r="A214" s="11" t="s">
        <v>1711</v>
      </c>
      <c r="B214" s="12" t="s">
        <v>1712</v>
      </c>
      <c r="C214" s="16" t="s">
        <v>79</v>
      </c>
      <c r="D214" s="12">
        <v>7.69</v>
      </c>
      <c r="E214" s="12">
        <v>1480</v>
      </c>
      <c r="F214" s="13">
        <v>73.8</v>
      </c>
      <c r="G214" t="str">
        <f t="shared" si="3"/>
        <v xml:space="preserve">Dimethylvinylchloride </v>
      </c>
    </row>
    <row r="215" spans="1:7" x14ac:dyDescent="0.25">
      <c r="A215" s="11" t="s">
        <v>1713</v>
      </c>
      <c r="B215" s="12" t="s">
        <v>1714</v>
      </c>
      <c r="C215" s="16" t="s">
        <v>79</v>
      </c>
      <c r="D215" s="14">
        <v>47600</v>
      </c>
      <c r="E215" s="14">
        <v>9130000</v>
      </c>
      <c r="F215" s="19">
        <v>457000</v>
      </c>
      <c r="G215" t="str">
        <f t="shared" si="3"/>
        <v xml:space="preserve">Direct Black 38 </v>
      </c>
    </row>
    <row r="216" spans="1:7" x14ac:dyDescent="0.25">
      <c r="A216" s="11" t="s">
        <v>1715</v>
      </c>
      <c r="B216" s="12" t="s">
        <v>1716</v>
      </c>
      <c r="C216" s="16" t="s">
        <v>79</v>
      </c>
      <c r="D216" s="12">
        <v>4.7600000000000002E-4</v>
      </c>
      <c r="E216" s="12">
        <v>9.1300000000000006E-2</v>
      </c>
      <c r="F216" s="13">
        <v>4.5700000000000003E-3</v>
      </c>
      <c r="G216" t="str">
        <f t="shared" si="3"/>
        <v xml:space="preserve">Direct Blue 6 </v>
      </c>
    </row>
    <row r="217" spans="1:7" x14ac:dyDescent="0.25">
      <c r="A217" s="11" t="s">
        <v>1717</v>
      </c>
      <c r="B217" s="12" t="s">
        <v>1718</v>
      </c>
      <c r="C217" s="16" t="s">
        <v>79</v>
      </c>
      <c r="D217" s="12">
        <v>5.2599999999999999E-4</v>
      </c>
      <c r="E217" s="12">
        <v>0.10100000000000001</v>
      </c>
      <c r="F217" s="13">
        <v>5.0499999999999998E-3</v>
      </c>
      <c r="G217" t="str">
        <f t="shared" si="3"/>
        <v xml:space="preserve">Direct Brown 95 </v>
      </c>
    </row>
    <row r="218" spans="1:7" x14ac:dyDescent="0.25">
      <c r="A218" s="11" t="s">
        <v>1719</v>
      </c>
      <c r="B218" s="12" t="s">
        <v>1720</v>
      </c>
      <c r="C218" s="16" t="s">
        <v>79</v>
      </c>
      <c r="D218" s="12">
        <v>0.76900000000000002</v>
      </c>
      <c r="E218" s="12">
        <v>148</v>
      </c>
      <c r="F218" s="13">
        <v>7.38</v>
      </c>
      <c r="G218" t="str">
        <f t="shared" si="3"/>
        <v xml:space="preserve">Disperse Blue 1 </v>
      </c>
    </row>
    <row r="219" spans="1:7" x14ac:dyDescent="0.25">
      <c r="A219" s="15" t="s">
        <v>1721</v>
      </c>
      <c r="B219" s="16" t="s">
        <v>681</v>
      </c>
      <c r="C219" s="16" t="s">
        <v>74</v>
      </c>
      <c r="D219" s="16">
        <v>6</v>
      </c>
      <c r="E219" s="16">
        <v>0.78900000000000003</v>
      </c>
      <c r="F219" s="17">
        <v>3.9399999999999998E-2</v>
      </c>
      <c r="G219" t="str">
        <f t="shared" si="3"/>
        <v xml:space="preserve">Disulfoton </v>
      </c>
    </row>
    <row r="220" spans="1:7" x14ac:dyDescent="0.25">
      <c r="A220" s="15" t="s">
        <v>1722</v>
      </c>
      <c r="B220" s="16" t="s">
        <v>212</v>
      </c>
      <c r="C220" s="16" t="s">
        <v>79</v>
      </c>
      <c r="D220" s="16">
        <v>4.3499999999999997E-2</v>
      </c>
      <c r="E220" s="16">
        <v>8.35</v>
      </c>
      <c r="F220" s="17">
        <v>0.41699999999999998</v>
      </c>
      <c r="G220" t="str">
        <f t="shared" si="3"/>
        <v xml:space="preserve">Epichlorohydrin </v>
      </c>
    </row>
    <row r="221" spans="1:7" x14ac:dyDescent="0.25">
      <c r="A221" s="11" t="s">
        <v>1723</v>
      </c>
      <c r="B221" s="12" t="s">
        <v>1724</v>
      </c>
      <c r="C221" s="16" t="s">
        <v>79</v>
      </c>
      <c r="D221" s="14">
        <v>9.09E-5</v>
      </c>
      <c r="E221" s="12">
        <v>1.7399999999999999E-2</v>
      </c>
      <c r="F221" s="13">
        <v>8.7200000000000005E-4</v>
      </c>
      <c r="G221" t="str">
        <f t="shared" si="3"/>
        <v xml:space="preserve">Estradiol 17b </v>
      </c>
    </row>
    <row r="222" spans="1:7" x14ac:dyDescent="0.25">
      <c r="A222" s="11" t="s">
        <v>1725</v>
      </c>
      <c r="B222" s="12" t="s">
        <v>780</v>
      </c>
      <c r="C222" s="16" t="s">
        <v>79</v>
      </c>
      <c r="D222" s="12">
        <v>3.4499999999999999E-3</v>
      </c>
      <c r="E222" s="12">
        <v>0.66200000000000003</v>
      </c>
      <c r="F222" s="13">
        <v>3.3099999999999997E-2</v>
      </c>
      <c r="G222" t="str">
        <f t="shared" si="3"/>
        <v xml:space="preserve">Ethyl Carbamate </v>
      </c>
    </row>
    <row r="223" spans="1:7" x14ac:dyDescent="0.25">
      <c r="A223" s="11" t="s">
        <v>1726</v>
      </c>
      <c r="B223" s="12" t="s">
        <v>1037</v>
      </c>
      <c r="C223" s="12" t="s">
        <v>74</v>
      </c>
      <c r="D223" s="14">
        <v>30000</v>
      </c>
      <c r="E223" s="12">
        <v>3940</v>
      </c>
      <c r="F223" s="13">
        <v>197</v>
      </c>
      <c r="G223" t="str">
        <f t="shared" si="3"/>
        <v xml:space="preserve">Ethyl Chloride </v>
      </c>
    </row>
    <row r="224" spans="1:7" x14ac:dyDescent="0.25">
      <c r="A224" s="11" t="s">
        <v>83</v>
      </c>
      <c r="B224" s="12" t="s">
        <v>67</v>
      </c>
      <c r="C224" s="16" t="s">
        <v>79</v>
      </c>
      <c r="D224" s="12">
        <v>0.4</v>
      </c>
      <c r="E224" s="12">
        <v>76.8</v>
      </c>
      <c r="F224" s="13">
        <v>3.84</v>
      </c>
      <c r="G224" t="str">
        <f t="shared" si="3"/>
        <v xml:space="preserve">Ethylbenzene </v>
      </c>
    </row>
    <row r="225" spans="1:7" x14ac:dyDescent="0.25">
      <c r="A225" s="11" t="s">
        <v>1727</v>
      </c>
      <c r="B225" s="12" t="s">
        <v>238</v>
      </c>
      <c r="C225" s="12" t="s">
        <v>74</v>
      </c>
      <c r="D225" s="12">
        <v>400</v>
      </c>
      <c r="E225" s="12">
        <v>52.6</v>
      </c>
      <c r="F225" s="13">
        <v>2.63</v>
      </c>
      <c r="G225" t="str">
        <f t="shared" si="3"/>
        <v xml:space="preserve">Ethylene Glycol </v>
      </c>
    </row>
    <row r="226" spans="1:7" x14ac:dyDescent="0.25">
      <c r="A226" s="11" t="s">
        <v>1728</v>
      </c>
      <c r="B226" s="12" t="s">
        <v>344</v>
      </c>
      <c r="C226" s="12" t="s">
        <v>74</v>
      </c>
      <c r="D226" s="14">
        <v>13000</v>
      </c>
      <c r="E226" s="12">
        <v>1710</v>
      </c>
      <c r="F226" s="13">
        <v>85.4</v>
      </c>
      <c r="G226" t="str">
        <f t="shared" si="3"/>
        <v xml:space="preserve">Ethylene glycol monobutyl ether </v>
      </c>
    </row>
    <row r="227" spans="1:7" x14ac:dyDescent="0.25">
      <c r="A227" s="15" t="s">
        <v>1729</v>
      </c>
      <c r="B227" s="16" t="s">
        <v>332</v>
      </c>
      <c r="C227" s="16" t="s">
        <v>74</v>
      </c>
      <c r="D227" s="16">
        <v>300</v>
      </c>
      <c r="E227" s="16">
        <v>39.4</v>
      </c>
      <c r="F227" s="17">
        <v>1.97</v>
      </c>
      <c r="G227" t="str">
        <f t="shared" si="3"/>
        <v xml:space="preserve">Ethylene glycol monoethyl ether acetate </v>
      </c>
    </row>
    <row r="228" spans="1:7" x14ac:dyDescent="0.25">
      <c r="A228" s="15" t="s">
        <v>1730</v>
      </c>
      <c r="B228" s="16" t="s">
        <v>319</v>
      </c>
      <c r="C228" s="16" t="s">
        <v>74</v>
      </c>
      <c r="D228" s="16">
        <v>90</v>
      </c>
      <c r="E228" s="16">
        <v>11.8</v>
      </c>
      <c r="F228" s="17">
        <v>0.59</v>
      </c>
      <c r="G228" t="str">
        <f t="shared" si="3"/>
        <v xml:space="preserve">Ethylene glycol monomethyl ether acetate </v>
      </c>
    </row>
    <row r="229" spans="1:7" x14ac:dyDescent="0.25">
      <c r="A229" s="15" t="s">
        <v>1731</v>
      </c>
      <c r="B229" s="16" t="s">
        <v>1048</v>
      </c>
      <c r="C229" s="16" t="s">
        <v>79</v>
      </c>
      <c r="D229" s="16">
        <v>1.14E-2</v>
      </c>
      <c r="E229" s="16">
        <v>2.19</v>
      </c>
      <c r="F229" s="17">
        <v>0.109</v>
      </c>
      <c r="G229" t="str">
        <f t="shared" si="3"/>
        <v xml:space="preserve">Ethylene oxide </v>
      </c>
    </row>
    <row r="230" spans="1:7" x14ac:dyDescent="0.25">
      <c r="A230" s="11" t="s">
        <v>1732</v>
      </c>
      <c r="B230" s="12" t="s">
        <v>1365</v>
      </c>
      <c r="C230" s="16" t="s">
        <v>79</v>
      </c>
      <c r="D230" s="12">
        <v>7.6899999999999996E-2</v>
      </c>
      <c r="E230" s="12">
        <v>14.8</v>
      </c>
      <c r="F230" s="13">
        <v>0.73799999999999999</v>
      </c>
      <c r="G230" t="str">
        <f t="shared" si="3"/>
        <v xml:space="preserve">Ethylene Thiourea </v>
      </c>
    </row>
    <row r="231" spans="1:7" x14ac:dyDescent="0.25">
      <c r="A231" s="11" t="s">
        <v>1733</v>
      </c>
      <c r="B231" s="12" t="s">
        <v>555</v>
      </c>
      <c r="C231" s="16" t="s">
        <v>79</v>
      </c>
      <c r="D231" s="14">
        <v>5.2599999999999998E-5</v>
      </c>
      <c r="E231" s="12">
        <v>1.01E-2</v>
      </c>
      <c r="F231" s="13">
        <v>5.0500000000000002E-4</v>
      </c>
      <c r="G231" t="str">
        <f t="shared" si="3"/>
        <v xml:space="preserve">Ethyleneimine </v>
      </c>
    </row>
    <row r="232" spans="1:7" x14ac:dyDescent="0.25">
      <c r="A232" s="15" t="s">
        <v>1734</v>
      </c>
      <c r="B232" s="16" t="s">
        <v>1735</v>
      </c>
      <c r="C232" s="16" t="s">
        <v>1577</v>
      </c>
      <c r="D232" s="16">
        <v>120</v>
      </c>
      <c r="E232" s="16">
        <v>0.26300000000000001</v>
      </c>
      <c r="F232" s="17">
        <v>1.3100000000000001E-2</v>
      </c>
      <c r="G232" t="str">
        <f t="shared" si="3"/>
        <v xml:space="preserve">Ferric Sulfate </v>
      </c>
    </row>
    <row r="233" spans="1:7" x14ac:dyDescent="0.25">
      <c r="A233" s="15" t="s">
        <v>1736</v>
      </c>
      <c r="B233" s="16" t="s">
        <v>1161</v>
      </c>
      <c r="C233" s="16" t="s">
        <v>74</v>
      </c>
      <c r="D233" s="16">
        <v>13</v>
      </c>
      <c r="E233" s="16">
        <v>1.71</v>
      </c>
      <c r="F233" s="17">
        <v>8.5400000000000004E-2</v>
      </c>
      <c r="G233" t="str">
        <f t="shared" si="3"/>
        <v xml:space="preserve">Fluoride containing chemicals, NOS </v>
      </c>
    </row>
    <row r="234" spans="1:7" x14ac:dyDescent="0.25">
      <c r="A234" s="15" t="s">
        <v>1737</v>
      </c>
      <c r="B234" s="12" t="s">
        <v>1161</v>
      </c>
      <c r="C234" s="12" t="s">
        <v>74</v>
      </c>
      <c r="D234" s="12">
        <v>15.8</v>
      </c>
      <c r="E234" s="12">
        <v>2.08</v>
      </c>
      <c r="F234" s="13">
        <v>0.104</v>
      </c>
      <c r="G234" t="str">
        <f t="shared" si="3"/>
        <v xml:space="preserve">Fluorine gas F2 </v>
      </c>
    </row>
    <row r="235" spans="1:7" x14ac:dyDescent="0.25">
      <c r="A235" s="11" t="s">
        <v>80</v>
      </c>
      <c r="B235" s="12" t="s">
        <v>65</v>
      </c>
      <c r="C235" s="16" t="s">
        <v>79</v>
      </c>
      <c r="D235" s="12">
        <v>0.16700000000000001</v>
      </c>
      <c r="E235" s="12">
        <v>32</v>
      </c>
      <c r="F235" s="13">
        <v>1.6</v>
      </c>
      <c r="G235" t="str">
        <f t="shared" si="3"/>
        <v xml:space="preserve">Formaldehyde </v>
      </c>
    </row>
    <row r="236" spans="1:7" x14ac:dyDescent="0.25">
      <c r="A236" s="11" t="s">
        <v>1738</v>
      </c>
      <c r="B236" s="12" t="s">
        <v>1739</v>
      </c>
      <c r="C236" s="16" t="s">
        <v>79</v>
      </c>
      <c r="D236" s="12">
        <v>0.11600000000000001</v>
      </c>
      <c r="E236" s="12">
        <v>22.3</v>
      </c>
      <c r="F236" s="13">
        <v>1.1100000000000001</v>
      </c>
      <c r="G236" t="str">
        <f t="shared" si="3"/>
        <v xml:space="preserve">Furmecyclox </v>
      </c>
    </row>
    <row r="237" spans="1:7" x14ac:dyDescent="0.25">
      <c r="A237" s="15" t="s">
        <v>1740</v>
      </c>
      <c r="B237" s="16" t="s">
        <v>1741</v>
      </c>
      <c r="C237" s="16" t="s">
        <v>79</v>
      </c>
      <c r="D237" s="16">
        <v>1.4500000000000001E-2</v>
      </c>
      <c r="E237" s="16">
        <v>2.78</v>
      </c>
      <c r="F237" s="17">
        <v>0.13900000000000001</v>
      </c>
      <c r="G237" t="str">
        <f t="shared" si="3"/>
        <v xml:space="preserve">Furylfuramide </v>
      </c>
    </row>
    <row r="238" spans="1:7" x14ac:dyDescent="0.25">
      <c r="A238" s="11" t="s">
        <v>1742</v>
      </c>
      <c r="B238" s="12" t="s">
        <v>858</v>
      </c>
      <c r="C238" s="12" t="s">
        <v>79</v>
      </c>
      <c r="D238" s="12">
        <v>3.2299999999999998E-3</v>
      </c>
      <c r="E238" s="12">
        <v>0.62</v>
      </c>
      <c r="F238" s="13">
        <v>3.1E-2</v>
      </c>
      <c r="G238" t="str">
        <f t="shared" si="3"/>
        <v xml:space="preserve">gamma-Hexachlorocyclohexane </v>
      </c>
    </row>
    <row r="239" spans="1:7" x14ac:dyDescent="0.25">
      <c r="A239" s="11" t="s">
        <v>1743</v>
      </c>
      <c r="B239" s="12" t="s">
        <v>1744</v>
      </c>
      <c r="C239" s="16" t="s">
        <v>79</v>
      </c>
      <c r="D239" s="12">
        <v>7.1400000000000001E-4</v>
      </c>
      <c r="E239" s="12">
        <v>0.13700000000000001</v>
      </c>
      <c r="F239" s="13">
        <v>6.8500000000000002E-3</v>
      </c>
      <c r="G239" t="str">
        <f t="shared" si="3"/>
        <v xml:space="preserve">Glu-P-1 </v>
      </c>
    </row>
    <row r="240" spans="1:7" x14ac:dyDescent="0.25">
      <c r="A240" s="11" t="s">
        <v>1745</v>
      </c>
      <c r="B240" s="12" t="s">
        <v>1746</v>
      </c>
      <c r="C240" s="16" t="s">
        <v>79</v>
      </c>
      <c r="D240" s="12">
        <v>2.5000000000000001E-3</v>
      </c>
      <c r="E240" s="12">
        <v>0.48</v>
      </c>
      <c r="F240" s="13">
        <v>2.4E-2</v>
      </c>
      <c r="G240" t="str">
        <f t="shared" si="3"/>
        <v xml:space="preserve">Glu-P-2 </v>
      </c>
    </row>
    <row r="241" spans="1:7" x14ac:dyDescent="0.25">
      <c r="A241" s="11" t="s">
        <v>1747</v>
      </c>
      <c r="B241" s="12" t="s">
        <v>334</v>
      </c>
      <c r="C241" s="12" t="s">
        <v>74</v>
      </c>
      <c r="D241" s="12">
        <v>0.08</v>
      </c>
      <c r="E241" s="12">
        <v>1.0500000000000001E-2</v>
      </c>
      <c r="F241" s="13">
        <v>5.2599999999999999E-4</v>
      </c>
      <c r="G241" t="str">
        <f t="shared" si="3"/>
        <v xml:space="preserve">Glutaraldehyde </v>
      </c>
    </row>
    <row r="242" spans="1:7" x14ac:dyDescent="0.25">
      <c r="A242" s="11" t="s">
        <v>1748</v>
      </c>
      <c r="B242" s="12" t="s">
        <v>1749</v>
      </c>
      <c r="C242" s="16" t="s">
        <v>79</v>
      </c>
      <c r="D242" s="12">
        <v>3.4499999999999998E-4</v>
      </c>
      <c r="E242" s="12">
        <v>6.6199999999999995E-2</v>
      </c>
      <c r="F242" s="13">
        <v>3.31E-3</v>
      </c>
      <c r="G242" t="str">
        <f t="shared" si="3"/>
        <v xml:space="preserve">Gyromitrin </v>
      </c>
    </row>
    <row r="243" spans="1:7" x14ac:dyDescent="0.25">
      <c r="A243" s="11" t="s">
        <v>1750</v>
      </c>
      <c r="B243" s="12" t="s">
        <v>1751</v>
      </c>
      <c r="C243" s="16" t="s">
        <v>79</v>
      </c>
      <c r="D243" s="12">
        <v>6.6699999999999995E-2</v>
      </c>
      <c r="E243" s="12">
        <v>12.8</v>
      </c>
      <c r="F243" s="13">
        <v>0.64</v>
      </c>
      <c r="G243" t="str">
        <f t="shared" si="3"/>
        <v xml:space="preserve">HC Blue 1 </v>
      </c>
    </row>
    <row r="244" spans="1:7" x14ac:dyDescent="0.25">
      <c r="A244" s="11" t="s">
        <v>1752</v>
      </c>
      <c r="B244" s="12" t="s">
        <v>1111</v>
      </c>
      <c r="C244" s="16" t="s">
        <v>79</v>
      </c>
      <c r="D244" s="14">
        <v>7.6899999999999999E-5</v>
      </c>
      <c r="E244" s="12">
        <v>1.4800000000000001E-2</v>
      </c>
      <c r="F244" s="13">
        <v>7.3800000000000005E-4</v>
      </c>
      <c r="G244" t="str">
        <f t="shared" si="3"/>
        <v xml:space="preserve">Heptachlor </v>
      </c>
    </row>
    <row r="245" spans="1:7" x14ac:dyDescent="0.25">
      <c r="A245" s="11" t="s">
        <v>1753</v>
      </c>
      <c r="B245" s="12" t="s">
        <v>1754</v>
      </c>
      <c r="C245" s="16" t="s">
        <v>79</v>
      </c>
      <c r="D245" s="12">
        <v>3.8499999999999998E-4</v>
      </c>
      <c r="E245" s="12">
        <v>7.3899999999999993E-2</v>
      </c>
      <c r="F245" s="13">
        <v>3.6900000000000001E-3</v>
      </c>
      <c r="G245" t="str">
        <f t="shared" si="3"/>
        <v xml:space="preserve">Heptachlor epoxide </v>
      </c>
    </row>
    <row r="246" spans="1:7" x14ac:dyDescent="0.25">
      <c r="A246" s="11" t="s">
        <v>1755</v>
      </c>
      <c r="B246" s="12" t="s">
        <v>1756</v>
      </c>
      <c r="C246" s="16" t="s">
        <v>79</v>
      </c>
      <c r="D246" s="14">
        <v>2.6299999999999998E-6</v>
      </c>
      <c r="E246" s="12">
        <v>5.0500000000000002E-4</v>
      </c>
      <c r="F246" s="19">
        <v>2.5199999999999999E-5</v>
      </c>
      <c r="G246" t="str">
        <f t="shared" si="3"/>
        <v xml:space="preserve">Heptachlorodibenzo-p-dioxins, NOS </v>
      </c>
    </row>
    <row r="247" spans="1:7" x14ac:dyDescent="0.25">
      <c r="A247" s="11" t="s">
        <v>1757</v>
      </c>
      <c r="B247" s="12" t="s">
        <v>363</v>
      </c>
      <c r="C247" s="16" t="s">
        <v>79</v>
      </c>
      <c r="D247" s="12">
        <v>1.9599999999999999E-3</v>
      </c>
      <c r="E247" s="12">
        <v>0.376</v>
      </c>
      <c r="F247" s="13">
        <v>1.8800000000000001E-2</v>
      </c>
      <c r="G247" t="str">
        <f t="shared" si="3"/>
        <v xml:space="preserve">Hexachlorobenzene </v>
      </c>
    </row>
    <row r="248" spans="1:7" x14ac:dyDescent="0.25">
      <c r="A248" s="11" t="s">
        <v>1758</v>
      </c>
      <c r="B248" s="12" t="s">
        <v>1303</v>
      </c>
      <c r="C248" s="16" t="s">
        <v>79</v>
      </c>
      <c r="D248" s="12">
        <v>4.5499999999999999E-2</v>
      </c>
      <c r="E248" s="12">
        <v>8.73</v>
      </c>
      <c r="F248" s="13">
        <v>0.437</v>
      </c>
      <c r="G248" t="str">
        <f t="shared" si="3"/>
        <v xml:space="preserve">Hexachlorobutadiene </v>
      </c>
    </row>
    <row r="249" spans="1:7" x14ac:dyDescent="0.25">
      <c r="A249" s="11" t="s">
        <v>1759</v>
      </c>
      <c r="B249" s="12" t="s">
        <v>1760</v>
      </c>
      <c r="C249" s="16" t="s">
        <v>79</v>
      </c>
      <c r="D249" s="12">
        <v>9.0899999999999998E-4</v>
      </c>
      <c r="E249" s="12">
        <v>0.17399999999999999</v>
      </c>
      <c r="F249" s="13">
        <v>8.7200000000000003E-3</v>
      </c>
      <c r="G249" t="str">
        <f t="shared" si="3"/>
        <v xml:space="preserve">Hexachlorocyclohexane </v>
      </c>
    </row>
    <row r="250" spans="1:7" x14ac:dyDescent="0.25">
      <c r="A250" s="11" t="s">
        <v>1761</v>
      </c>
      <c r="B250" s="12" t="s">
        <v>1139</v>
      </c>
      <c r="C250" s="12" t="s">
        <v>74</v>
      </c>
      <c r="D250" s="12">
        <v>0.2</v>
      </c>
      <c r="E250" s="12">
        <v>2.5999999999999999E-2</v>
      </c>
      <c r="F250" s="13">
        <v>1.31E-3</v>
      </c>
      <c r="G250" t="str">
        <f t="shared" si="3"/>
        <v xml:space="preserve">Hexachlorocyclopentadiene </v>
      </c>
    </row>
    <row r="251" spans="1:7" x14ac:dyDescent="0.25">
      <c r="A251" s="11" t="s">
        <v>1762</v>
      </c>
      <c r="B251" s="12" t="s">
        <v>715</v>
      </c>
      <c r="C251" s="16" t="s">
        <v>79</v>
      </c>
      <c r="D251" s="14">
        <v>2.6300000000000001E-7</v>
      </c>
      <c r="E251" s="14">
        <v>5.0500000000000001E-5</v>
      </c>
      <c r="F251" s="19">
        <v>2.52E-6</v>
      </c>
      <c r="G251" t="str">
        <f t="shared" si="3"/>
        <v xml:space="preserve">Hexachlorodibenzo-p-Dioxins, NOS </v>
      </c>
    </row>
    <row r="252" spans="1:7" x14ac:dyDescent="0.25">
      <c r="A252" s="11" t="s">
        <v>1763</v>
      </c>
      <c r="B252" s="12" t="s">
        <v>940</v>
      </c>
      <c r="C252" s="16" t="s">
        <v>79</v>
      </c>
      <c r="D252" s="12">
        <v>9.0899999999999995E-2</v>
      </c>
      <c r="E252" s="12">
        <v>17.399999999999999</v>
      </c>
      <c r="F252" s="13">
        <v>0.872</v>
      </c>
      <c r="G252" t="str">
        <f t="shared" si="3"/>
        <v xml:space="preserve">Hexachloroethane </v>
      </c>
    </row>
    <row r="253" spans="1:7" x14ac:dyDescent="0.25">
      <c r="A253" s="11" t="s">
        <v>1764</v>
      </c>
      <c r="B253" s="12" t="s">
        <v>691</v>
      </c>
      <c r="C253" s="16" t="s">
        <v>79</v>
      </c>
      <c r="D253" s="12">
        <v>2.04E-4</v>
      </c>
      <c r="E253" s="12">
        <v>3.9100000000000003E-2</v>
      </c>
      <c r="F253" s="13">
        <v>1.9599999999999999E-3</v>
      </c>
      <c r="G253" t="str">
        <f t="shared" si="3"/>
        <v xml:space="preserve">Hydrazine </v>
      </c>
    </row>
    <row r="254" spans="1:7" x14ac:dyDescent="0.25">
      <c r="A254" s="11" t="s">
        <v>1765</v>
      </c>
      <c r="B254" s="12" t="s">
        <v>1766</v>
      </c>
      <c r="C254" s="16" t="s">
        <v>79</v>
      </c>
      <c r="D254" s="12">
        <v>1.16E-3</v>
      </c>
      <c r="E254" s="12">
        <v>0.223</v>
      </c>
      <c r="F254" s="13">
        <v>1.11E-2</v>
      </c>
      <c r="G254" t="str">
        <f t="shared" si="3"/>
        <v xml:space="preserve">Hydrazine Sulfate </v>
      </c>
    </row>
    <row r="255" spans="1:7" x14ac:dyDescent="0.25">
      <c r="A255" s="11" t="s">
        <v>1767</v>
      </c>
      <c r="B255" s="12" t="s">
        <v>1121</v>
      </c>
      <c r="C255" s="12" t="s">
        <v>74</v>
      </c>
      <c r="D255" s="12">
        <v>9</v>
      </c>
      <c r="E255" s="12">
        <v>1.18</v>
      </c>
      <c r="F255" s="13">
        <v>5.91E-2</v>
      </c>
      <c r="G255" t="str">
        <f t="shared" si="3"/>
        <v xml:space="preserve">Hydrogen chloride </v>
      </c>
    </row>
    <row r="256" spans="1:7" x14ac:dyDescent="0.25">
      <c r="A256" s="11" t="s">
        <v>1768</v>
      </c>
      <c r="B256" s="12" t="s">
        <v>973</v>
      </c>
      <c r="C256" s="12" t="s">
        <v>74</v>
      </c>
      <c r="D256" s="12">
        <v>9</v>
      </c>
      <c r="E256" s="12">
        <v>1.18</v>
      </c>
      <c r="F256" s="13">
        <v>5.91E-2</v>
      </c>
      <c r="G256" t="str">
        <f t="shared" si="3"/>
        <v xml:space="preserve">Hydrogen Cyanide </v>
      </c>
    </row>
    <row r="257" spans="1:7" x14ac:dyDescent="0.25">
      <c r="A257" s="11" t="s">
        <v>1769</v>
      </c>
      <c r="B257" s="21" t="s">
        <v>1127</v>
      </c>
      <c r="C257" s="12" t="s">
        <v>74</v>
      </c>
      <c r="D257" s="12">
        <v>14</v>
      </c>
      <c r="E257" s="12">
        <v>1.84</v>
      </c>
      <c r="F257" s="13">
        <v>9.1999999999999998E-2</v>
      </c>
      <c r="G257" t="str">
        <f t="shared" si="3"/>
        <v xml:space="preserve">Hydrogen Fluoride </v>
      </c>
    </row>
    <row r="258" spans="1:7" x14ac:dyDescent="0.25">
      <c r="A258" s="11" t="s">
        <v>1770</v>
      </c>
      <c r="B258" s="21" t="s">
        <v>1171</v>
      </c>
      <c r="C258" s="12" t="s">
        <v>1577</v>
      </c>
      <c r="D258" s="12">
        <v>5</v>
      </c>
      <c r="E258" s="12">
        <v>1.0999999999999999E-2</v>
      </c>
      <c r="F258" s="13">
        <v>5.4799999999999998E-4</v>
      </c>
      <c r="G258" t="str">
        <f t="shared" si="3"/>
        <v xml:space="preserve">Hydrogen Selenide </v>
      </c>
    </row>
    <row r="259" spans="1:7" x14ac:dyDescent="0.25">
      <c r="A259" s="11" t="s">
        <v>1771</v>
      </c>
      <c r="B259" s="21" t="s">
        <v>1169</v>
      </c>
      <c r="C259" s="12" t="s">
        <v>74</v>
      </c>
      <c r="D259" s="12">
        <v>2</v>
      </c>
      <c r="E259" s="12">
        <v>0.26300000000000001</v>
      </c>
      <c r="F259" s="13">
        <v>1.3100000000000001E-2</v>
      </c>
      <c r="G259" t="str">
        <f t="shared" ref="G259:G322" si="4">A259</f>
        <v xml:space="preserve">Hydrogen Sulfide </v>
      </c>
    </row>
    <row r="260" spans="1:7" x14ac:dyDescent="0.25">
      <c r="A260" s="11" t="s">
        <v>1772</v>
      </c>
      <c r="B260" s="12" t="s">
        <v>603</v>
      </c>
      <c r="C260" s="16" t="s">
        <v>79</v>
      </c>
      <c r="D260" s="12">
        <v>9.0900000000000009E-3</v>
      </c>
      <c r="E260" s="12">
        <v>1.74</v>
      </c>
      <c r="F260" s="13">
        <v>8.72E-2</v>
      </c>
      <c r="G260" t="str">
        <f t="shared" si="4"/>
        <v xml:space="preserve">Indeno[1,2,3-cd]pyrene </v>
      </c>
    </row>
    <row r="261" spans="1:7" x14ac:dyDescent="0.25">
      <c r="A261" s="11" t="s">
        <v>1773</v>
      </c>
      <c r="B261" s="12" t="s">
        <v>1202</v>
      </c>
      <c r="C261" s="12" t="s">
        <v>74</v>
      </c>
      <c r="D261" s="12">
        <v>2000</v>
      </c>
      <c r="E261" s="12">
        <v>2.63</v>
      </c>
      <c r="F261" s="13">
        <v>13.1</v>
      </c>
      <c r="G261" t="str">
        <f t="shared" si="4"/>
        <v xml:space="preserve">Isophorone </v>
      </c>
    </row>
    <row r="262" spans="1:7" x14ac:dyDescent="0.25">
      <c r="A262" s="11" t="s">
        <v>1774</v>
      </c>
      <c r="B262" s="12" t="s">
        <v>936</v>
      </c>
      <c r="C262" s="12" t="s">
        <v>1577</v>
      </c>
      <c r="D262" s="12">
        <v>3200</v>
      </c>
      <c r="E262" s="12">
        <v>7.01</v>
      </c>
      <c r="F262" s="13">
        <v>0.35</v>
      </c>
      <c r="G262" t="str">
        <f t="shared" si="4"/>
        <v xml:space="preserve">Isopropyl Alcohol </v>
      </c>
    </row>
    <row r="263" spans="1:7" x14ac:dyDescent="0.25">
      <c r="A263" s="11" t="s">
        <v>1775</v>
      </c>
      <c r="B263" s="12" t="s">
        <v>1776</v>
      </c>
      <c r="C263" s="16" t="s">
        <v>79</v>
      </c>
      <c r="D263" s="12">
        <v>4.55E-4</v>
      </c>
      <c r="E263" s="12">
        <v>8.7300000000000003E-2</v>
      </c>
      <c r="F263" s="13">
        <v>4.3699999999999998E-3</v>
      </c>
      <c r="G263" t="str">
        <f t="shared" si="4"/>
        <v xml:space="preserve">Lasiocarpine </v>
      </c>
    </row>
    <row r="264" spans="1:7" x14ac:dyDescent="0.25">
      <c r="A264" s="11" t="s">
        <v>1777</v>
      </c>
      <c r="B264" s="23" t="s">
        <v>985</v>
      </c>
      <c r="C264" s="16" t="s">
        <v>79</v>
      </c>
      <c r="D264" s="12">
        <v>8.3299999999999999E-2</v>
      </c>
      <c r="E264" s="12">
        <v>16</v>
      </c>
      <c r="F264" s="13">
        <v>10</v>
      </c>
      <c r="G264" t="str">
        <f t="shared" si="4"/>
        <v xml:space="preserve">Lead and compounds (NOS) </v>
      </c>
    </row>
    <row r="265" spans="1:7" x14ac:dyDescent="0.25">
      <c r="A265" s="11" t="s">
        <v>1778</v>
      </c>
      <c r="B265" s="12" t="s">
        <v>689</v>
      </c>
      <c r="C265" s="16" t="s">
        <v>79</v>
      </c>
      <c r="D265" s="12">
        <v>1.2500000000000001E-2</v>
      </c>
      <c r="E265" s="12">
        <v>2.4</v>
      </c>
      <c r="F265" s="13">
        <v>0.12</v>
      </c>
      <c r="G265" t="str">
        <f t="shared" si="4"/>
        <v xml:space="preserve">Lead Acetate </v>
      </c>
    </row>
    <row r="266" spans="1:7" x14ac:dyDescent="0.25">
      <c r="A266" s="11" t="s">
        <v>1779</v>
      </c>
      <c r="B266" s="12" t="s">
        <v>1157</v>
      </c>
      <c r="C266" s="16" t="s">
        <v>79</v>
      </c>
      <c r="D266" s="14">
        <v>4.1399999999999997E-5</v>
      </c>
      <c r="E266" s="12">
        <v>7.9399999999999991E-3</v>
      </c>
      <c r="F266" s="13">
        <v>3.97E-4</v>
      </c>
      <c r="G266" t="str">
        <f t="shared" si="4"/>
        <v xml:space="preserve">Lead Chromate </v>
      </c>
    </row>
    <row r="267" spans="1:7" x14ac:dyDescent="0.25">
      <c r="A267" s="11" t="s">
        <v>1780</v>
      </c>
      <c r="B267" s="12" t="s">
        <v>1781</v>
      </c>
      <c r="C267" s="16" t="s">
        <v>79</v>
      </c>
      <c r="D267" s="14">
        <v>7.0099999999999996E-5</v>
      </c>
      <c r="E267" s="12">
        <v>1.35E-2</v>
      </c>
      <c r="F267" s="13">
        <v>6.7299999999999999E-4</v>
      </c>
      <c r="G267" t="str">
        <f t="shared" si="4"/>
        <v xml:space="preserve">Lead Chromate Oxide </v>
      </c>
    </row>
    <row r="268" spans="1:7" x14ac:dyDescent="0.25">
      <c r="A268" s="11" t="s">
        <v>1782</v>
      </c>
      <c r="B268" s="12" t="s">
        <v>1783</v>
      </c>
      <c r="C268" s="16" t="s">
        <v>79</v>
      </c>
      <c r="D268" s="12">
        <v>9.0899999999999995E-2</v>
      </c>
      <c r="E268" s="12">
        <v>17.399999999999999</v>
      </c>
      <c r="F268" s="13">
        <v>0.872</v>
      </c>
      <c r="G268" t="str">
        <f t="shared" si="4"/>
        <v xml:space="preserve">Lead Subacetate </v>
      </c>
    </row>
    <row r="269" spans="1:7" x14ac:dyDescent="0.25">
      <c r="A269" s="11" t="s">
        <v>1784</v>
      </c>
      <c r="B269" s="12" t="s">
        <v>267</v>
      </c>
      <c r="C269" s="12" t="s">
        <v>74</v>
      </c>
      <c r="D269" s="12">
        <v>0.7</v>
      </c>
      <c r="E269" s="12">
        <v>9.1999999999999998E-2</v>
      </c>
      <c r="F269" s="13">
        <v>4.5999999999999999E-3</v>
      </c>
      <c r="G269" t="str">
        <f t="shared" si="4"/>
        <v xml:space="preserve">Maleic Anhydride </v>
      </c>
    </row>
    <row r="270" spans="1:7" x14ac:dyDescent="0.25">
      <c r="A270" s="11" t="s">
        <v>1785</v>
      </c>
      <c r="B270" s="16" t="s">
        <v>987</v>
      </c>
      <c r="C270" s="12" t="s">
        <v>74</v>
      </c>
      <c r="D270" s="12">
        <v>0.04</v>
      </c>
      <c r="E270" s="12">
        <v>5.2599999999999999E-3</v>
      </c>
      <c r="F270" s="13">
        <v>2.63E-4</v>
      </c>
      <c r="G270" t="str">
        <f t="shared" si="4"/>
        <v xml:space="preserve">Manganese &amp; Compounds </v>
      </c>
    </row>
    <row r="271" spans="1:7" x14ac:dyDescent="0.25">
      <c r="A271" s="11" t="s">
        <v>1786</v>
      </c>
      <c r="B271" s="12" t="s">
        <v>1787</v>
      </c>
      <c r="C271" s="16" t="s">
        <v>79</v>
      </c>
      <c r="D271" s="14">
        <v>2.6999999999999999E-5</v>
      </c>
      <c r="E271" s="12">
        <v>5.1799999999999997E-3</v>
      </c>
      <c r="F271" s="13">
        <v>2.5900000000000001E-4</v>
      </c>
      <c r="G271" t="str">
        <f t="shared" si="4"/>
        <v xml:space="preserve">Melphalan </v>
      </c>
    </row>
    <row r="272" spans="1:7" x14ac:dyDescent="0.25">
      <c r="A272" s="11" t="s">
        <v>1788</v>
      </c>
      <c r="B272" s="21" t="s">
        <v>1789</v>
      </c>
      <c r="C272" s="16" t="s">
        <v>79</v>
      </c>
      <c r="D272" s="14">
        <v>2.6999999999999999E-5</v>
      </c>
      <c r="E272" s="12">
        <v>5.1799999999999997E-3</v>
      </c>
      <c r="F272" s="13">
        <v>2.5900000000000001E-4</v>
      </c>
      <c r="G272" t="str">
        <f t="shared" si="4"/>
        <v xml:space="preserve">Melphalan HCl </v>
      </c>
    </row>
    <row r="273" spans="1:7" x14ac:dyDescent="0.25">
      <c r="A273" s="11" t="s">
        <v>1790</v>
      </c>
      <c r="B273" s="12" t="s">
        <v>989</v>
      </c>
      <c r="C273" s="12" t="s">
        <v>74</v>
      </c>
      <c r="D273" s="12">
        <v>0.09</v>
      </c>
      <c r="E273" s="12">
        <v>1.18E-2</v>
      </c>
      <c r="F273" s="13">
        <v>5.9100000000000005E-4</v>
      </c>
      <c r="G273" t="str">
        <f t="shared" si="4"/>
        <v xml:space="preserve">Mercury, Elemental </v>
      </c>
    </row>
    <row r="274" spans="1:7" x14ac:dyDescent="0.25">
      <c r="A274" s="11" t="s">
        <v>75</v>
      </c>
      <c r="B274" s="12" t="s">
        <v>61</v>
      </c>
      <c r="C274" s="12" t="s">
        <v>74</v>
      </c>
      <c r="D274" s="12">
        <v>4000</v>
      </c>
      <c r="E274" s="12">
        <v>526</v>
      </c>
      <c r="F274" s="13">
        <v>26.3</v>
      </c>
      <c r="G274" t="str">
        <f t="shared" si="4"/>
        <v xml:space="preserve">Methyl Alcohol </v>
      </c>
    </row>
    <row r="275" spans="1:7" x14ac:dyDescent="0.25">
      <c r="A275" s="11" t="s">
        <v>1791</v>
      </c>
      <c r="B275" s="12" t="s">
        <v>966</v>
      </c>
      <c r="C275" s="12" t="s">
        <v>74</v>
      </c>
      <c r="D275" s="12">
        <v>5</v>
      </c>
      <c r="E275" s="12">
        <v>0.65700000000000003</v>
      </c>
      <c r="F275" s="13">
        <v>6.2899999999999998E-2</v>
      </c>
      <c r="G275" t="str">
        <f t="shared" si="4"/>
        <v xml:space="preserve">Methyl Bromide </v>
      </c>
    </row>
    <row r="276" spans="1:7" x14ac:dyDescent="0.25">
      <c r="A276" s="11" t="s">
        <v>1792</v>
      </c>
      <c r="B276" s="12" t="s">
        <v>112</v>
      </c>
      <c r="C276" s="12" t="s">
        <v>74</v>
      </c>
      <c r="D276" s="12">
        <v>90</v>
      </c>
      <c r="E276" s="12">
        <v>11.8</v>
      </c>
      <c r="F276" s="13">
        <v>0.59099999999999997</v>
      </c>
      <c r="G276" t="str">
        <f t="shared" si="4"/>
        <v xml:space="preserve">Methyl Chloride </v>
      </c>
    </row>
    <row r="277" spans="1:7" x14ac:dyDescent="0.25">
      <c r="A277" s="11" t="s">
        <v>77</v>
      </c>
      <c r="B277" s="12" t="s">
        <v>12</v>
      </c>
      <c r="C277" s="12" t="s">
        <v>74</v>
      </c>
      <c r="D277" s="12">
        <v>5000</v>
      </c>
      <c r="E277" s="12">
        <v>657</v>
      </c>
      <c r="F277" s="13">
        <v>32.9</v>
      </c>
      <c r="G277" t="str">
        <f t="shared" si="4"/>
        <v xml:space="preserve">Methyl Ethyl Ketone </v>
      </c>
    </row>
    <row r="278" spans="1:7" x14ac:dyDescent="0.25">
      <c r="A278" s="11" t="s">
        <v>85</v>
      </c>
      <c r="B278" s="12" t="s">
        <v>70</v>
      </c>
      <c r="C278" s="12" t="s">
        <v>74</v>
      </c>
      <c r="D278" s="12">
        <v>3000</v>
      </c>
      <c r="E278" s="12">
        <v>394</v>
      </c>
      <c r="F278" s="13">
        <v>19.7</v>
      </c>
      <c r="G278" t="str">
        <f t="shared" si="4"/>
        <v xml:space="preserve">Methyl Isobutyl Ketone </v>
      </c>
    </row>
    <row r="279" spans="1:7" x14ac:dyDescent="0.25">
      <c r="A279" s="11" t="s">
        <v>1793</v>
      </c>
      <c r="B279" s="12" t="s">
        <v>910</v>
      </c>
      <c r="C279" s="12" t="s">
        <v>74</v>
      </c>
      <c r="D279" s="12">
        <v>1</v>
      </c>
      <c r="E279" s="12">
        <v>0.13100000000000001</v>
      </c>
      <c r="F279" s="13">
        <v>6.5700000000000003E-3</v>
      </c>
      <c r="G279" t="str">
        <f t="shared" si="4"/>
        <v xml:space="preserve">Methyl Isocyanate </v>
      </c>
    </row>
    <row r="280" spans="1:7" x14ac:dyDescent="0.25">
      <c r="A280" s="11" t="s">
        <v>1794</v>
      </c>
      <c r="B280" s="12" t="s">
        <v>1244</v>
      </c>
      <c r="C280" s="12" t="s">
        <v>74</v>
      </c>
      <c r="D280" s="12">
        <v>700</v>
      </c>
      <c r="E280" s="12">
        <v>92</v>
      </c>
      <c r="F280" s="13">
        <v>4.5999999999999996</v>
      </c>
      <c r="G280" t="str">
        <f t="shared" si="4"/>
        <v xml:space="preserve">Methyl methacrylate </v>
      </c>
    </row>
    <row r="281" spans="1:7" x14ac:dyDescent="0.25">
      <c r="A281" s="15" t="s">
        <v>1795</v>
      </c>
      <c r="B281" s="16" t="s">
        <v>1796</v>
      </c>
      <c r="C281" s="16" t="s">
        <v>79</v>
      </c>
      <c r="D281" s="16">
        <v>3.5700000000000003E-2</v>
      </c>
      <c r="E281" s="16">
        <v>6.85</v>
      </c>
      <c r="F281" s="17">
        <v>0.34300000000000003</v>
      </c>
      <c r="G281" t="str">
        <f t="shared" si="4"/>
        <v xml:space="preserve">Methyl Methanesulfonate </v>
      </c>
    </row>
    <row r="282" spans="1:7" x14ac:dyDescent="0.25">
      <c r="A282" s="11" t="s">
        <v>1797</v>
      </c>
      <c r="B282" s="12" t="s">
        <v>569</v>
      </c>
      <c r="C282" s="12" t="s">
        <v>79</v>
      </c>
      <c r="D282" s="12">
        <v>3.85</v>
      </c>
      <c r="E282" s="12">
        <v>739</v>
      </c>
      <c r="F282" s="13">
        <v>36.9</v>
      </c>
      <c r="G282" t="str">
        <f t="shared" si="4"/>
        <v xml:space="preserve">Methyl Tertiary Butyl Ether </v>
      </c>
    </row>
    <row r="283" spans="1:7" x14ac:dyDescent="0.25">
      <c r="A283" s="11" t="s">
        <v>1798</v>
      </c>
      <c r="B283" s="12" t="s">
        <v>169</v>
      </c>
      <c r="C283" s="12" t="s">
        <v>74</v>
      </c>
      <c r="D283" s="12">
        <v>0.7</v>
      </c>
      <c r="E283" s="12">
        <v>9.1999999999999998E-2</v>
      </c>
      <c r="F283" s="13">
        <v>4.5999999999999999E-3</v>
      </c>
      <c r="G283" t="str">
        <f t="shared" si="4"/>
        <v xml:space="preserve">Methylene diphenyl isocyanate </v>
      </c>
    </row>
    <row r="284" spans="1:7" x14ac:dyDescent="0.25">
      <c r="A284" s="11" t="s">
        <v>1799</v>
      </c>
      <c r="B284" s="12" t="s">
        <v>1800</v>
      </c>
      <c r="C284" s="16" t="s">
        <v>79</v>
      </c>
      <c r="D284" s="12">
        <v>9.0900000000000009E-3</v>
      </c>
      <c r="E284" s="12">
        <v>1.74</v>
      </c>
      <c r="F284" s="13">
        <v>8.72E-2</v>
      </c>
      <c r="G284" t="str">
        <f t="shared" si="4"/>
        <v xml:space="preserve">Methylthiouracil </v>
      </c>
    </row>
    <row r="285" spans="1:7" x14ac:dyDescent="0.25">
      <c r="A285" s="11" t="s">
        <v>1801</v>
      </c>
      <c r="B285" s="12" t="s">
        <v>1802</v>
      </c>
      <c r="C285" s="16" t="s">
        <v>79</v>
      </c>
      <c r="D285" s="12">
        <v>4.0000000000000001E-3</v>
      </c>
      <c r="E285" s="12">
        <v>0.76800000000000002</v>
      </c>
      <c r="F285" s="13">
        <v>3.8399999999999997E-2</v>
      </c>
      <c r="G285" t="str">
        <f t="shared" si="4"/>
        <v xml:space="preserve">Michler's ketone </v>
      </c>
    </row>
    <row r="286" spans="1:7" x14ac:dyDescent="0.25">
      <c r="A286" s="11" t="s">
        <v>1803</v>
      </c>
      <c r="B286" s="12" t="s">
        <v>637</v>
      </c>
      <c r="C286" s="16" t="s">
        <v>79</v>
      </c>
      <c r="D286" s="12">
        <v>1.9599999999999999E-4</v>
      </c>
      <c r="E286" s="12">
        <v>3.7600000000000001E-2</v>
      </c>
      <c r="F286" s="13">
        <v>1.8799999999999999E-3</v>
      </c>
      <c r="G286" t="str">
        <f t="shared" si="4"/>
        <v xml:space="preserve">Mirex </v>
      </c>
    </row>
    <row r="287" spans="1:7" x14ac:dyDescent="0.25">
      <c r="A287" s="11" t="s">
        <v>1804</v>
      </c>
      <c r="B287" s="12" t="s">
        <v>1805</v>
      </c>
      <c r="C287" s="16" t="s">
        <v>79</v>
      </c>
      <c r="D287" s="14">
        <v>4.3500000000000002E-7</v>
      </c>
      <c r="E287" s="14">
        <v>8.3499999999999997E-5</v>
      </c>
      <c r="F287" s="19">
        <v>4.1699999999999999E-6</v>
      </c>
      <c r="G287" t="str">
        <f t="shared" si="4"/>
        <v xml:space="preserve">Mitomycin C </v>
      </c>
    </row>
    <row r="288" spans="1:7" x14ac:dyDescent="0.25">
      <c r="A288" s="11" t="s">
        <v>1806</v>
      </c>
      <c r="B288" s="12" t="s">
        <v>1807</v>
      </c>
      <c r="C288" s="16" t="s">
        <v>79</v>
      </c>
      <c r="D288" s="12">
        <v>3.4499999999999998E-4</v>
      </c>
      <c r="E288" s="12">
        <v>6.6199999999999995E-2</v>
      </c>
      <c r="F288" s="13">
        <v>3.31E-3</v>
      </c>
      <c r="G288" t="str">
        <f t="shared" si="4"/>
        <v xml:space="preserve">Monocrotaline </v>
      </c>
    </row>
    <row r="289" spans="1:7" x14ac:dyDescent="0.25">
      <c r="A289" s="11" t="s">
        <v>1808</v>
      </c>
      <c r="B289" s="12" t="s">
        <v>269</v>
      </c>
      <c r="C289" s="12" t="s">
        <v>74</v>
      </c>
      <c r="D289" s="12">
        <v>221</v>
      </c>
      <c r="E289" s="12">
        <v>29</v>
      </c>
      <c r="F289" s="13">
        <v>1.45</v>
      </c>
      <c r="G289" t="str">
        <f t="shared" si="4"/>
        <v xml:space="preserve">m-Xylene </v>
      </c>
    </row>
    <row r="290" spans="1:7" x14ac:dyDescent="0.25">
      <c r="A290" s="11" t="s">
        <v>1809</v>
      </c>
      <c r="B290" s="12" t="s">
        <v>944</v>
      </c>
      <c r="C290" s="12" t="s">
        <v>74</v>
      </c>
      <c r="D290" s="12">
        <v>80</v>
      </c>
      <c r="E290" s="12">
        <v>10.5</v>
      </c>
      <c r="F290" s="13">
        <v>0.52600000000000002</v>
      </c>
      <c r="G290" t="str">
        <f t="shared" si="4"/>
        <v xml:space="preserve">n,n-Dimethylformamide </v>
      </c>
    </row>
    <row r="291" spans="1:7" x14ac:dyDescent="0.25">
      <c r="A291" s="15" t="s">
        <v>1810</v>
      </c>
      <c r="B291" s="16" t="s">
        <v>794</v>
      </c>
      <c r="C291" s="16" t="s">
        <v>79</v>
      </c>
      <c r="D291" s="16">
        <v>2.33E-3</v>
      </c>
      <c r="E291" s="16">
        <v>0.44700000000000001</v>
      </c>
      <c r="F291" s="17">
        <v>2.24E-2</v>
      </c>
      <c r="G291" t="str">
        <f t="shared" si="4"/>
        <v xml:space="preserve">n-[4-(5-nitro-2-furyl)-2­thiazolyl]-acetamide </v>
      </c>
    </row>
    <row r="292" spans="1:7" x14ac:dyDescent="0.25">
      <c r="A292" s="11" t="s">
        <v>84</v>
      </c>
      <c r="B292" s="12" t="s">
        <v>69</v>
      </c>
      <c r="C292" s="16" t="s">
        <v>79</v>
      </c>
      <c r="D292" s="12">
        <v>2.9399999999999999E-2</v>
      </c>
      <c r="E292" s="12">
        <v>5.64</v>
      </c>
      <c r="F292" s="13">
        <v>0.28199999999999997</v>
      </c>
      <c r="G292" t="str">
        <f t="shared" si="4"/>
        <v xml:space="preserve">Naphthalene </v>
      </c>
    </row>
    <row r="293" spans="1:7" x14ac:dyDescent="0.25">
      <c r="A293" s="15" t="s">
        <v>1811</v>
      </c>
      <c r="B293" s="16" t="s">
        <v>121</v>
      </c>
      <c r="C293" s="16" t="s">
        <v>74</v>
      </c>
      <c r="D293" s="16">
        <v>700</v>
      </c>
      <c r="E293" s="16">
        <v>92</v>
      </c>
      <c r="F293" s="17">
        <v>4.5999999999999996</v>
      </c>
      <c r="G293" t="str">
        <f t="shared" si="4"/>
        <v xml:space="preserve">n-Hexane </v>
      </c>
    </row>
    <row r="294" spans="1:7" x14ac:dyDescent="0.25">
      <c r="A294" s="15" t="s">
        <v>1812</v>
      </c>
      <c r="B294" s="16" t="s">
        <v>1813</v>
      </c>
      <c r="C294" s="16" t="s">
        <v>79</v>
      </c>
      <c r="D294" s="16">
        <v>4.1999999999999997E-3</v>
      </c>
      <c r="E294" s="16">
        <v>0.80600000000000005</v>
      </c>
      <c r="F294" s="17">
        <v>4.0300000000000002E-2</v>
      </c>
      <c r="G294" t="str">
        <f t="shared" si="4"/>
        <v xml:space="preserve">Nickel Refinery Dust </v>
      </c>
    </row>
    <row r="295" spans="1:7" x14ac:dyDescent="0.25">
      <c r="A295" s="11" t="s">
        <v>1814</v>
      </c>
      <c r="B295" s="12" t="s">
        <v>1815</v>
      </c>
      <c r="C295" s="16" t="s">
        <v>79</v>
      </c>
      <c r="D295" s="12">
        <v>2.0400000000000001E-3</v>
      </c>
      <c r="E295" s="12">
        <v>0.39100000000000001</v>
      </c>
      <c r="F295" s="13">
        <v>1.9599999999999999E-2</v>
      </c>
      <c r="G295" t="str">
        <f t="shared" si="4"/>
        <v xml:space="preserve">Nickel Subsulfide </v>
      </c>
    </row>
    <row r="296" spans="1:7" x14ac:dyDescent="0.25">
      <c r="A296" s="11" t="s">
        <v>1816</v>
      </c>
      <c r="B296" s="12" t="s">
        <v>1817</v>
      </c>
      <c r="C296" s="16" t="s">
        <v>79</v>
      </c>
      <c r="D296" s="12">
        <v>1.5200000000000001E-3</v>
      </c>
      <c r="E296" s="12">
        <v>0.29199999999999998</v>
      </c>
      <c r="F296" s="13">
        <v>1.46E-2</v>
      </c>
      <c r="G296" t="str">
        <f t="shared" si="4"/>
        <v xml:space="preserve">Nifurthiazole </v>
      </c>
    </row>
    <row r="297" spans="1:7" x14ac:dyDescent="0.25">
      <c r="A297" s="15" t="s">
        <v>1818</v>
      </c>
      <c r="B297" s="16" t="s">
        <v>1137</v>
      </c>
      <c r="C297" s="16" t="s">
        <v>1577</v>
      </c>
      <c r="D297" s="16">
        <v>86</v>
      </c>
      <c r="E297" s="16">
        <v>0.188</v>
      </c>
      <c r="F297" s="17">
        <v>9.4199999999999996E-3</v>
      </c>
      <c r="G297" t="str">
        <f t="shared" si="4"/>
        <v xml:space="preserve">Nitric Acid </v>
      </c>
    </row>
    <row r="298" spans="1:7" x14ac:dyDescent="0.25">
      <c r="A298" s="15" t="s">
        <v>1819</v>
      </c>
      <c r="B298" s="16" t="s">
        <v>1820</v>
      </c>
      <c r="C298" s="16" t="s">
        <v>79</v>
      </c>
      <c r="D298" s="16">
        <v>0.66700000000000004</v>
      </c>
      <c r="E298" s="16">
        <v>128</v>
      </c>
      <c r="F298" s="17">
        <v>6.4</v>
      </c>
      <c r="G298" t="str">
        <f t="shared" si="4"/>
        <v xml:space="preserve">Nitrilotriacetic acid </v>
      </c>
    </row>
    <row r="299" spans="1:7" x14ac:dyDescent="0.25">
      <c r="A299" s="15" t="s">
        <v>1821</v>
      </c>
      <c r="B299" s="16" t="s">
        <v>1822</v>
      </c>
      <c r="C299" s="16" t="s">
        <v>79</v>
      </c>
      <c r="D299" s="16">
        <v>0.34499999999999997</v>
      </c>
      <c r="E299" s="16">
        <v>66.2</v>
      </c>
      <c r="F299" s="17">
        <v>3.31</v>
      </c>
      <c r="G299" t="str">
        <f t="shared" si="4"/>
        <v xml:space="preserve">Nitrilotriacetic acid, trisodium salt monohydrate </v>
      </c>
    </row>
    <row r="300" spans="1:7" x14ac:dyDescent="0.25">
      <c r="A300" s="11" t="s">
        <v>1823</v>
      </c>
      <c r="B300" s="12" t="s">
        <v>585</v>
      </c>
      <c r="C300" s="16" t="s">
        <v>79</v>
      </c>
      <c r="D300" s="12">
        <v>4.3499999999999997E-2</v>
      </c>
      <c r="E300" s="12">
        <v>8.35</v>
      </c>
      <c r="F300" s="13">
        <v>0.41699999999999998</v>
      </c>
      <c r="G300" t="str">
        <f t="shared" si="4"/>
        <v xml:space="preserve">Nitrofen </v>
      </c>
    </row>
    <row r="301" spans="1:7" x14ac:dyDescent="0.25">
      <c r="A301" s="11" t="s">
        <v>1824</v>
      </c>
      <c r="B301" s="12" t="s">
        <v>864</v>
      </c>
      <c r="C301" s="16" t="s">
        <v>79</v>
      </c>
      <c r="D301" s="12">
        <v>2.7000000000000001E-3</v>
      </c>
      <c r="E301" s="12">
        <v>0.51800000000000002</v>
      </c>
      <c r="F301" s="13">
        <v>2.5899999999999999E-2</v>
      </c>
      <c r="G301" t="str">
        <f t="shared" si="4"/>
        <v xml:space="preserve">Nitrofurazone </v>
      </c>
    </row>
    <row r="302" spans="1:7" x14ac:dyDescent="0.25">
      <c r="A302" s="11" t="s">
        <v>1825</v>
      </c>
      <c r="B302" s="12" t="s">
        <v>1826</v>
      </c>
      <c r="C302" s="12" t="s">
        <v>1577</v>
      </c>
      <c r="D302" s="12">
        <v>470</v>
      </c>
      <c r="E302" s="12">
        <v>1.03</v>
      </c>
      <c r="F302" s="13">
        <v>0.45700000000000002</v>
      </c>
      <c r="G302" t="str">
        <f t="shared" si="4"/>
        <v xml:space="preserve">Nitrogen dioxide </v>
      </c>
    </row>
    <row r="303" spans="1:7" x14ac:dyDescent="0.25">
      <c r="A303" s="11" t="s">
        <v>1827</v>
      </c>
      <c r="B303" s="12" t="s">
        <v>1828</v>
      </c>
      <c r="C303" s="16" t="s">
        <v>79</v>
      </c>
      <c r="D303" s="12">
        <v>4.17E-4</v>
      </c>
      <c r="E303" s="12">
        <v>0.08</v>
      </c>
      <c r="F303" s="13">
        <v>4.0000000000000001E-3</v>
      </c>
      <c r="G303" t="str">
        <f t="shared" si="4"/>
        <v xml:space="preserve">n-Methyl-n-nitro-n-nitrosoguanidine </v>
      </c>
    </row>
    <row r="304" spans="1:7" x14ac:dyDescent="0.25">
      <c r="A304" s="11" t="s">
        <v>1829</v>
      </c>
      <c r="B304" s="12" t="s">
        <v>1830</v>
      </c>
      <c r="C304" s="16" t="s">
        <v>79</v>
      </c>
      <c r="D304" s="12">
        <v>1.25E-3</v>
      </c>
      <c r="E304" s="12">
        <v>0.24</v>
      </c>
      <c r="F304" s="13">
        <v>1.2E-2</v>
      </c>
      <c r="G304" t="str">
        <f t="shared" si="4"/>
        <v xml:space="preserve">n-Nitrosodiethanolamine </v>
      </c>
    </row>
    <row r="305" spans="1:7" x14ac:dyDescent="0.25">
      <c r="A305" s="11" t="s">
        <v>1831</v>
      </c>
      <c r="B305" s="12" t="s">
        <v>818</v>
      </c>
      <c r="C305" s="16" t="s">
        <v>79</v>
      </c>
      <c r="D305" s="14">
        <v>1E-4</v>
      </c>
      <c r="E305" s="12">
        <v>1.9199999999999998E-2</v>
      </c>
      <c r="F305" s="13">
        <v>9.59E-4</v>
      </c>
      <c r="G305" t="str">
        <f t="shared" si="4"/>
        <v xml:space="preserve">n-Nitrosodiethylamine </v>
      </c>
    </row>
    <row r="306" spans="1:7" x14ac:dyDescent="0.25">
      <c r="A306" s="11" t="s">
        <v>1832</v>
      </c>
      <c r="B306" s="12" t="s">
        <v>906</v>
      </c>
      <c r="C306" s="16" t="s">
        <v>79</v>
      </c>
      <c r="D306" s="12">
        <v>2.1699999999999999E-4</v>
      </c>
      <c r="E306" s="12">
        <v>4.1599999999999998E-2</v>
      </c>
      <c r="F306" s="13">
        <v>2.0799999999999998E-3</v>
      </c>
      <c r="G306" t="str">
        <f t="shared" si="4"/>
        <v xml:space="preserve">n-Nitrosodimethylamine </v>
      </c>
    </row>
    <row r="307" spans="1:7" x14ac:dyDescent="0.25">
      <c r="A307" s="11" t="s">
        <v>1833</v>
      </c>
      <c r="B307" s="12" t="s">
        <v>1331</v>
      </c>
      <c r="C307" s="16" t="s">
        <v>79</v>
      </c>
      <c r="D307" s="12">
        <v>3.2299999999999999E-4</v>
      </c>
      <c r="E307" s="12">
        <v>6.2E-2</v>
      </c>
      <c r="F307" s="13">
        <v>3.0999999999999999E-3</v>
      </c>
      <c r="G307" t="str">
        <f t="shared" si="4"/>
        <v xml:space="preserve">n-Nitroso-di-n-butylamine </v>
      </c>
    </row>
    <row r="308" spans="1:7" x14ac:dyDescent="0.25">
      <c r="A308" s="11" t="s">
        <v>1834</v>
      </c>
      <c r="B308" s="12" t="s">
        <v>1835</v>
      </c>
      <c r="C308" s="16" t="s">
        <v>79</v>
      </c>
      <c r="D308" s="12">
        <v>5.0000000000000001E-4</v>
      </c>
      <c r="E308" s="12">
        <v>9.5899999999999999E-2</v>
      </c>
      <c r="F308" s="13">
        <v>4.7999999999999996E-3</v>
      </c>
      <c r="G308" t="str">
        <f t="shared" si="4"/>
        <v xml:space="preserve">n-Nitrosodi-n-propylamine </v>
      </c>
    </row>
    <row r="309" spans="1:7" x14ac:dyDescent="0.25">
      <c r="A309" s="11" t="s">
        <v>1836</v>
      </c>
      <c r="B309" s="12" t="s">
        <v>1297</v>
      </c>
      <c r="C309" s="16" t="s">
        <v>79</v>
      </c>
      <c r="D309" s="12">
        <v>0.38500000000000001</v>
      </c>
      <c r="E309" s="12">
        <v>73.900000000000006</v>
      </c>
      <c r="F309" s="13">
        <v>3.69</v>
      </c>
      <c r="G309" t="str">
        <f t="shared" si="4"/>
        <v xml:space="preserve">n-Nitrosodiphenylamine </v>
      </c>
    </row>
    <row r="310" spans="1:7" x14ac:dyDescent="0.25">
      <c r="A310" s="11" t="s">
        <v>1837</v>
      </c>
      <c r="B310" s="12" t="s">
        <v>866</v>
      </c>
      <c r="C310" s="16" t="s">
        <v>79</v>
      </c>
      <c r="D310" s="12">
        <v>5.2599999999999999E-4</v>
      </c>
      <c r="E310" s="12">
        <v>0.10100000000000001</v>
      </c>
      <c r="F310" s="13">
        <v>5.0499999999999998E-3</v>
      </c>
      <c r="G310" t="str">
        <f t="shared" si="4"/>
        <v xml:space="preserve">n-Nitrosomorpholine </v>
      </c>
    </row>
    <row r="311" spans="1:7" x14ac:dyDescent="0.25">
      <c r="A311" s="11" t="s">
        <v>1838</v>
      </c>
      <c r="B311" s="12" t="s">
        <v>1093</v>
      </c>
      <c r="C311" s="16" t="s">
        <v>79</v>
      </c>
      <c r="D311" s="12">
        <v>1.2999999999999999E-4</v>
      </c>
      <c r="E311" s="12">
        <v>2.4899999999999999E-2</v>
      </c>
      <c r="F311" s="13">
        <v>1.25E-3</v>
      </c>
      <c r="G311" t="str">
        <f t="shared" si="4"/>
        <v xml:space="preserve">n-Nitroso-n-ethylurea </v>
      </c>
    </row>
    <row r="312" spans="1:7" x14ac:dyDescent="0.25">
      <c r="A312" s="11" t="s">
        <v>1839</v>
      </c>
      <c r="B312" s="12" t="s">
        <v>194</v>
      </c>
      <c r="C312" s="16" t="s">
        <v>79</v>
      </c>
      <c r="D312" s="12">
        <v>1.5899999999999999E-4</v>
      </c>
      <c r="E312" s="12">
        <v>3.0499999999999999E-2</v>
      </c>
      <c r="F312" s="13">
        <v>1.5299999999999999E-3</v>
      </c>
      <c r="G312" t="str">
        <f t="shared" si="4"/>
        <v xml:space="preserve">n-Nitroso-n-methylethylamine </v>
      </c>
    </row>
    <row r="313" spans="1:7" x14ac:dyDescent="0.25">
      <c r="A313" s="11" t="s">
        <v>1840</v>
      </c>
      <c r="B313" s="12" t="s">
        <v>952</v>
      </c>
      <c r="C313" s="16" t="s">
        <v>79</v>
      </c>
      <c r="D313" s="14">
        <v>2.94E-5</v>
      </c>
      <c r="E313" s="12">
        <v>5.64E-3</v>
      </c>
      <c r="F313" s="13">
        <v>2.8200000000000002E-4</v>
      </c>
      <c r="G313" t="str">
        <f t="shared" si="4"/>
        <v xml:space="preserve">n-Nitroso-n-methylurea </v>
      </c>
    </row>
    <row r="314" spans="1:7" x14ac:dyDescent="0.25">
      <c r="A314" s="11" t="s">
        <v>1841</v>
      </c>
      <c r="B314" s="12" t="s">
        <v>898</v>
      </c>
      <c r="C314" s="16" t="s">
        <v>79</v>
      </c>
      <c r="D314" s="14">
        <v>3.2299999999999999E-5</v>
      </c>
      <c r="E314" s="12">
        <v>6.1999999999999998E-3</v>
      </c>
      <c r="F314" s="13">
        <v>3.1E-4</v>
      </c>
      <c r="G314" t="str">
        <f t="shared" si="4"/>
        <v xml:space="preserve">n-Nitroso-n-Methylurethane </v>
      </c>
    </row>
    <row r="315" spans="1:7" x14ac:dyDescent="0.25">
      <c r="A315" s="11" t="s">
        <v>1842</v>
      </c>
      <c r="B315" s="12" t="s">
        <v>1843</v>
      </c>
      <c r="C315" s="16" t="s">
        <v>79</v>
      </c>
      <c r="D315" s="12">
        <v>2.5000000000000001E-3</v>
      </c>
      <c r="E315" s="12">
        <v>0.48</v>
      </c>
      <c r="F315" s="13">
        <v>2.4E-2</v>
      </c>
      <c r="G315" t="str">
        <f t="shared" si="4"/>
        <v xml:space="preserve">n-Nitrosonornicotine </v>
      </c>
    </row>
    <row r="316" spans="1:7" x14ac:dyDescent="0.25">
      <c r="A316" s="11" t="s">
        <v>1844</v>
      </c>
      <c r="B316" s="12" t="s">
        <v>1845</v>
      </c>
      <c r="C316" s="16" t="s">
        <v>79</v>
      </c>
      <c r="D316" s="12">
        <v>3.6999999999999999E-4</v>
      </c>
      <c r="E316" s="12">
        <v>7.0999999999999994E-2</v>
      </c>
      <c r="F316" s="13">
        <v>3.5500000000000002E-3</v>
      </c>
      <c r="G316" t="str">
        <f t="shared" si="4"/>
        <v xml:space="preserve">n-Nitrosopiperidine </v>
      </c>
    </row>
    <row r="317" spans="1:7" x14ac:dyDescent="0.25">
      <c r="A317" s="11" t="s">
        <v>1846</v>
      </c>
      <c r="B317" s="12" t="s">
        <v>1847</v>
      </c>
      <c r="C317" s="16" t="s">
        <v>79</v>
      </c>
      <c r="D317" s="12">
        <v>1.67E-3</v>
      </c>
      <c r="E317" s="12">
        <v>0.32</v>
      </c>
      <c r="F317" s="13">
        <v>1.6E-2</v>
      </c>
      <c r="G317" t="str">
        <f t="shared" si="4"/>
        <v xml:space="preserve">n-Nitrosopyrrolidine </v>
      </c>
    </row>
    <row r="318" spans="1:7" x14ac:dyDescent="0.25">
      <c r="A318" s="11" t="s">
        <v>1848</v>
      </c>
      <c r="B318" s="12" t="s">
        <v>1315</v>
      </c>
      <c r="C318" s="16" t="s">
        <v>79</v>
      </c>
      <c r="D318" s="12">
        <v>2.5000000000000001E-2</v>
      </c>
      <c r="E318" s="12">
        <v>4.8</v>
      </c>
      <c r="F318" s="13">
        <v>0.24</v>
      </c>
      <c r="G318" t="str">
        <f t="shared" si="4"/>
        <v xml:space="preserve">o-Anisidine </v>
      </c>
    </row>
    <row r="319" spans="1:7" x14ac:dyDescent="0.25">
      <c r="A319" s="11" t="s">
        <v>1849</v>
      </c>
      <c r="B319" s="12" t="s">
        <v>1850</v>
      </c>
      <c r="C319" s="16" t="s">
        <v>79</v>
      </c>
      <c r="D319" s="12">
        <v>3.2300000000000002E-2</v>
      </c>
      <c r="E319" s="12">
        <v>6.2</v>
      </c>
      <c r="F319" s="13">
        <v>0.31</v>
      </c>
      <c r="G319" t="str">
        <f t="shared" si="4"/>
        <v xml:space="preserve">o-Anisidine Hydrochloride </v>
      </c>
    </row>
    <row r="320" spans="1:7" x14ac:dyDescent="0.25">
      <c r="A320" s="11" t="s">
        <v>1851</v>
      </c>
      <c r="B320" s="12" t="s">
        <v>1852</v>
      </c>
      <c r="C320" s="16" t="s">
        <v>79</v>
      </c>
      <c r="D320" s="12">
        <v>1.1599999999999999</v>
      </c>
      <c r="E320" s="12">
        <v>223</v>
      </c>
      <c r="F320" s="13">
        <v>11.1</v>
      </c>
      <c r="G320" t="str">
        <f t="shared" si="4"/>
        <v xml:space="preserve">o-Phenylphenate, Sodium </v>
      </c>
    </row>
    <row r="321" spans="1:7" x14ac:dyDescent="0.25">
      <c r="A321" s="11" t="s">
        <v>1853</v>
      </c>
      <c r="B321" s="12" t="s">
        <v>1369</v>
      </c>
      <c r="C321" s="16" t="s">
        <v>79</v>
      </c>
      <c r="D321" s="12">
        <v>9.0899999999999998E-4</v>
      </c>
      <c r="E321" s="12">
        <v>0.17399999999999999</v>
      </c>
      <c r="F321" s="13">
        <v>8.7200000000000003E-3</v>
      </c>
      <c r="G321" t="str">
        <f t="shared" si="4"/>
        <v xml:space="preserve">ortho-Aminoazotoluene </v>
      </c>
    </row>
    <row r="322" spans="1:7" x14ac:dyDescent="0.25">
      <c r="A322" s="11" t="s">
        <v>1854</v>
      </c>
      <c r="B322" s="12" t="s">
        <v>1349</v>
      </c>
      <c r="C322" s="16" t="s">
        <v>79</v>
      </c>
      <c r="D322" s="12">
        <v>1.9599999999999999E-2</v>
      </c>
      <c r="E322" s="12">
        <v>3.76</v>
      </c>
      <c r="F322" s="13">
        <v>0.188</v>
      </c>
      <c r="G322" t="str">
        <f t="shared" si="4"/>
        <v xml:space="preserve">o-Toluidine </v>
      </c>
    </row>
    <row r="323" spans="1:7" x14ac:dyDescent="0.25">
      <c r="A323" s="11" t="s">
        <v>1855</v>
      </c>
      <c r="B323" s="12" t="s">
        <v>926</v>
      </c>
      <c r="C323" s="16" t="s">
        <v>79</v>
      </c>
      <c r="D323" s="12">
        <v>2.7E-2</v>
      </c>
      <c r="E323" s="12">
        <v>5.18</v>
      </c>
      <c r="F323" s="13">
        <v>0.25900000000000001</v>
      </c>
      <c r="G323" t="str">
        <f t="shared" ref="G323:G386" si="5">A323</f>
        <v xml:space="preserve">o-Toluidine Hydrochloride </v>
      </c>
    </row>
    <row r="324" spans="1:7" x14ac:dyDescent="0.25">
      <c r="A324" s="15" t="s">
        <v>88</v>
      </c>
      <c r="B324" s="16" t="s">
        <v>1343</v>
      </c>
      <c r="C324" s="16" t="s">
        <v>74</v>
      </c>
      <c r="D324" s="16">
        <v>221</v>
      </c>
      <c r="E324" s="16">
        <v>29</v>
      </c>
      <c r="F324" s="17">
        <v>1.45</v>
      </c>
      <c r="G324" t="str">
        <f t="shared" si="5"/>
        <v xml:space="preserve">o-Xylene </v>
      </c>
    </row>
    <row r="325" spans="1:7" x14ac:dyDescent="0.25">
      <c r="A325" s="11" t="s">
        <v>1856</v>
      </c>
      <c r="B325" s="12" t="s">
        <v>1857</v>
      </c>
      <c r="C325" s="12" t="s">
        <v>1577</v>
      </c>
      <c r="D325" s="12">
        <v>180</v>
      </c>
      <c r="E325" s="12">
        <v>0.39400000000000002</v>
      </c>
      <c r="F325" s="13">
        <v>1.9699999999999999E-2</v>
      </c>
      <c r="G325" t="str">
        <f t="shared" si="5"/>
        <v xml:space="preserve">Ozone </v>
      </c>
    </row>
    <row r="326" spans="1:7" x14ac:dyDescent="0.25">
      <c r="A326" s="15" t="s">
        <v>1858</v>
      </c>
      <c r="B326" s="16" t="s">
        <v>1859</v>
      </c>
      <c r="C326" s="16" t="s">
        <v>79</v>
      </c>
      <c r="D326" s="16">
        <v>2.3300000000000001E-2</v>
      </c>
      <c r="E326" s="16">
        <v>4.47</v>
      </c>
      <c r="F326" s="17">
        <v>0.224</v>
      </c>
      <c r="G326" t="str">
        <f t="shared" si="5"/>
        <v xml:space="preserve">para-Cresidine </v>
      </c>
    </row>
    <row r="327" spans="1:7" x14ac:dyDescent="0.25">
      <c r="A327" s="11" t="s">
        <v>1860</v>
      </c>
      <c r="B327" s="12" t="s">
        <v>1861</v>
      </c>
      <c r="C327" s="16" t="s">
        <v>79</v>
      </c>
      <c r="D327" s="12">
        <v>1.2999999999999999E-2</v>
      </c>
      <c r="E327" s="12">
        <v>2.4900000000000002</v>
      </c>
      <c r="F327" s="13">
        <v>0.125</v>
      </c>
      <c r="G327" t="str">
        <f t="shared" si="5"/>
        <v xml:space="preserve">p-Chloro-o-toluidine </v>
      </c>
    </row>
    <row r="328" spans="1:7" x14ac:dyDescent="0.25">
      <c r="A328" s="11" t="s">
        <v>1862</v>
      </c>
      <c r="B328" s="12" t="s">
        <v>1863</v>
      </c>
      <c r="C328" s="12" t="s">
        <v>74</v>
      </c>
      <c r="D328" s="12">
        <v>6</v>
      </c>
      <c r="E328" s="12">
        <v>0.78900000000000003</v>
      </c>
      <c r="F328" s="13">
        <v>3.9399999999999998E-2</v>
      </c>
      <c r="G328" t="str">
        <f t="shared" si="5"/>
        <v xml:space="preserve">Pentabromodiphenyl Ether </v>
      </c>
    </row>
    <row r="329" spans="1:7" x14ac:dyDescent="0.25">
      <c r="A329" s="11" t="s">
        <v>1864</v>
      </c>
      <c r="B329" s="12" t="s">
        <v>1305</v>
      </c>
      <c r="C329" s="16" t="s">
        <v>79</v>
      </c>
      <c r="D329" s="12">
        <v>0.217</v>
      </c>
      <c r="E329" s="12">
        <v>41.6</v>
      </c>
      <c r="F329" s="13">
        <v>2.08</v>
      </c>
      <c r="G329" t="str">
        <f t="shared" si="5"/>
        <v xml:space="preserve">Pentachlorophenol </v>
      </c>
    </row>
    <row r="330" spans="1:7" x14ac:dyDescent="0.25">
      <c r="A330" s="11" t="s">
        <v>1865</v>
      </c>
      <c r="B330" s="12" t="s">
        <v>427</v>
      </c>
      <c r="C330" s="16" t="s">
        <v>79</v>
      </c>
      <c r="D330" s="12">
        <v>0.16900000000000001</v>
      </c>
      <c r="E330" s="12">
        <v>32.4</v>
      </c>
      <c r="F330" s="13">
        <v>1.62</v>
      </c>
      <c r="G330" t="str">
        <f t="shared" si="5"/>
        <v xml:space="preserve">Perchloroethylene </v>
      </c>
    </row>
    <row r="331" spans="1:7" x14ac:dyDescent="0.25">
      <c r="A331" s="11" t="s">
        <v>1866</v>
      </c>
      <c r="B331" s="12" t="s">
        <v>1867</v>
      </c>
      <c r="C331" s="16" t="s">
        <v>79</v>
      </c>
      <c r="D331" s="12">
        <v>1.59</v>
      </c>
      <c r="E331" s="12">
        <v>305</v>
      </c>
      <c r="F331" s="13">
        <v>15.3</v>
      </c>
      <c r="G331" t="str">
        <f t="shared" si="5"/>
        <v xml:space="preserve">Phenacetin </v>
      </c>
    </row>
    <row r="332" spans="1:7" x14ac:dyDescent="0.25">
      <c r="A332" s="11" t="s">
        <v>1868</v>
      </c>
      <c r="B332" s="12" t="s">
        <v>1869</v>
      </c>
      <c r="C332" s="16" t="s">
        <v>79</v>
      </c>
      <c r="D332" s="12">
        <v>2.0400000000000001E-2</v>
      </c>
      <c r="E332" s="12">
        <v>3.91</v>
      </c>
      <c r="F332" s="13">
        <v>0.19600000000000001</v>
      </c>
      <c r="G332" t="str">
        <f t="shared" si="5"/>
        <v xml:space="preserve">Phenazopyridine </v>
      </c>
    </row>
    <row r="333" spans="1:7" x14ac:dyDescent="0.25">
      <c r="A333" s="11" t="s">
        <v>1870</v>
      </c>
      <c r="B333" s="12" t="s">
        <v>1871</v>
      </c>
      <c r="C333" s="16" t="s">
        <v>79</v>
      </c>
      <c r="D333" s="12">
        <v>2.3300000000000001E-2</v>
      </c>
      <c r="E333" s="12">
        <v>4.47</v>
      </c>
      <c r="F333" s="13">
        <v>0.224</v>
      </c>
      <c r="G333" t="str">
        <f t="shared" si="5"/>
        <v xml:space="preserve">Phenazopyridine hydrochloride </v>
      </c>
    </row>
    <row r="334" spans="1:7" x14ac:dyDescent="0.25">
      <c r="A334" s="11" t="s">
        <v>1872</v>
      </c>
      <c r="B334" s="21" t="s">
        <v>1873</v>
      </c>
      <c r="C334" s="16" t="s">
        <v>79</v>
      </c>
      <c r="D334" s="14">
        <v>2.3300000000000001E-5</v>
      </c>
      <c r="E334" s="12">
        <v>4.47E-3</v>
      </c>
      <c r="F334" s="13">
        <v>2.24E-4</v>
      </c>
      <c r="G334" t="str">
        <f t="shared" si="5"/>
        <v xml:space="preserve">Phenesterin </v>
      </c>
    </row>
    <row r="335" spans="1:7" x14ac:dyDescent="0.25">
      <c r="A335" s="11" t="s">
        <v>1874</v>
      </c>
      <c r="B335" s="12" t="s">
        <v>1875</v>
      </c>
      <c r="C335" s="16" t="s">
        <v>79</v>
      </c>
      <c r="D335" s="12">
        <v>7.6899999999999998E-3</v>
      </c>
      <c r="E335" s="12">
        <v>1.48</v>
      </c>
      <c r="F335" s="13">
        <v>7.3800000000000004E-2</v>
      </c>
      <c r="G335" t="str">
        <f t="shared" si="5"/>
        <v xml:space="preserve">Phenobarbital </v>
      </c>
    </row>
    <row r="336" spans="1:7" x14ac:dyDescent="0.25">
      <c r="A336" s="15" t="s">
        <v>1876</v>
      </c>
      <c r="B336" s="16" t="s">
        <v>291</v>
      </c>
      <c r="C336" s="16" t="s">
        <v>74</v>
      </c>
      <c r="D336" s="16">
        <v>200</v>
      </c>
      <c r="E336" s="16">
        <v>26.3</v>
      </c>
      <c r="F336" s="17">
        <v>1.31</v>
      </c>
      <c r="G336" t="str">
        <f t="shared" si="5"/>
        <v xml:space="preserve">Phenol </v>
      </c>
    </row>
    <row r="337" spans="1:7" x14ac:dyDescent="0.25">
      <c r="A337" s="15" t="s">
        <v>1877</v>
      </c>
      <c r="B337" s="16" t="s">
        <v>1878</v>
      </c>
      <c r="C337" s="16" t="s">
        <v>79</v>
      </c>
      <c r="D337" s="16">
        <v>1.1199999999999999E-3</v>
      </c>
      <c r="E337" s="16">
        <v>0.215</v>
      </c>
      <c r="F337" s="17">
        <v>1.0699999999999999E-2</v>
      </c>
      <c r="G337" t="str">
        <f t="shared" si="5"/>
        <v xml:space="preserve">Phenoxybenzamine </v>
      </c>
    </row>
    <row r="338" spans="1:7" x14ac:dyDescent="0.25">
      <c r="A338" s="11" t="s">
        <v>1879</v>
      </c>
      <c r="B338" s="12" t="s">
        <v>924</v>
      </c>
      <c r="C338" s="16" t="s">
        <v>79</v>
      </c>
      <c r="D338" s="12">
        <v>1.2999999999999999E-3</v>
      </c>
      <c r="E338" s="12">
        <v>0.249</v>
      </c>
      <c r="F338" s="13">
        <v>1.2500000000000001E-2</v>
      </c>
      <c r="G338" t="str">
        <f t="shared" si="5"/>
        <v xml:space="preserve">Phenoxybenzamine hydrochloride </v>
      </c>
    </row>
    <row r="339" spans="1:7" x14ac:dyDescent="0.25">
      <c r="A339" s="11" t="s">
        <v>1880</v>
      </c>
      <c r="B339" s="12" t="s">
        <v>1060</v>
      </c>
      <c r="C339" s="12" t="s">
        <v>74</v>
      </c>
      <c r="D339" s="12">
        <v>0.3</v>
      </c>
      <c r="E339" s="12">
        <v>3.9399999999999998E-2</v>
      </c>
      <c r="F339" s="13">
        <v>1.97E-3</v>
      </c>
      <c r="G339" t="str">
        <f t="shared" si="5"/>
        <v xml:space="preserve">Phosgene </v>
      </c>
    </row>
    <row r="340" spans="1:7" x14ac:dyDescent="0.25">
      <c r="A340" s="11" t="s">
        <v>1881</v>
      </c>
      <c r="B340" s="12" t="s">
        <v>1210</v>
      </c>
      <c r="C340" s="12" t="s">
        <v>74</v>
      </c>
      <c r="D340" s="12">
        <v>0.8</v>
      </c>
      <c r="E340" s="12">
        <v>0.105</v>
      </c>
      <c r="F340" s="13">
        <v>5.2599999999999999E-3</v>
      </c>
      <c r="G340" t="str">
        <f t="shared" si="5"/>
        <v xml:space="preserve">Phosphine </v>
      </c>
    </row>
    <row r="341" spans="1:7" x14ac:dyDescent="0.25">
      <c r="A341" s="11" t="s">
        <v>1882</v>
      </c>
      <c r="B341" s="12" t="s">
        <v>1125</v>
      </c>
      <c r="C341" s="12" t="s">
        <v>74</v>
      </c>
      <c r="D341" s="12">
        <v>7</v>
      </c>
      <c r="E341" s="12">
        <v>0.92</v>
      </c>
      <c r="F341" s="13">
        <v>4.5999999999999999E-2</v>
      </c>
      <c r="G341" t="str">
        <f t="shared" si="5"/>
        <v xml:space="preserve">Phosphoric Acid </v>
      </c>
    </row>
    <row r="342" spans="1:7" x14ac:dyDescent="0.25">
      <c r="A342" s="11" t="s">
        <v>1883</v>
      </c>
      <c r="B342" s="12" t="s">
        <v>1153</v>
      </c>
      <c r="C342" s="12" t="s">
        <v>74</v>
      </c>
      <c r="D342" s="12">
        <v>20</v>
      </c>
      <c r="E342" s="12">
        <v>2.63</v>
      </c>
      <c r="F342" s="13">
        <v>0.13100000000000001</v>
      </c>
      <c r="G342" t="str">
        <f t="shared" si="5"/>
        <v xml:space="preserve">Phosphorus </v>
      </c>
    </row>
    <row r="343" spans="1:7" x14ac:dyDescent="0.25">
      <c r="A343" s="11" t="s">
        <v>1884</v>
      </c>
      <c r="B343" s="12" t="s">
        <v>1295</v>
      </c>
      <c r="C343" s="12" t="s">
        <v>74</v>
      </c>
      <c r="D343" s="12">
        <v>20</v>
      </c>
      <c r="E343" s="12">
        <v>2.63</v>
      </c>
      <c r="F343" s="13">
        <v>0.13100000000000001</v>
      </c>
      <c r="G343" t="str">
        <f t="shared" si="5"/>
        <v xml:space="preserve">Phthalic Anhydride </v>
      </c>
    </row>
    <row r="344" spans="1:7" x14ac:dyDescent="0.25">
      <c r="A344" s="11" t="s">
        <v>1885</v>
      </c>
      <c r="B344" s="12" t="s">
        <v>1886</v>
      </c>
      <c r="C344" s="16" t="s">
        <v>79</v>
      </c>
      <c r="D344" s="12">
        <v>0.159</v>
      </c>
      <c r="E344" s="12">
        <v>30.5</v>
      </c>
      <c r="F344" s="13">
        <v>1.53</v>
      </c>
      <c r="G344" t="str">
        <f t="shared" si="5"/>
        <v xml:space="preserve">p-Nitrosodiphenylamine </v>
      </c>
    </row>
    <row r="345" spans="1:7" x14ac:dyDescent="0.25">
      <c r="A345" s="11" t="s">
        <v>1887</v>
      </c>
      <c r="B345" s="16" t="s">
        <v>1888</v>
      </c>
      <c r="C345" s="16" t="s">
        <v>79</v>
      </c>
      <c r="D345" s="12">
        <v>1.16E-4</v>
      </c>
      <c r="E345" s="12">
        <v>2.23E-2</v>
      </c>
      <c r="F345" s="13">
        <v>1.1100000000000001E-3</v>
      </c>
      <c r="G345" t="str">
        <f t="shared" si="5"/>
        <v xml:space="preserve">Polybrominated Biphenyls </v>
      </c>
    </row>
    <row r="346" spans="1:7" x14ac:dyDescent="0.25">
      <c r="A346" s="11" t="s">
        <v>1889</v>
      </c>
      <c r="B346" s="12" t="s">
        <v>493</v>
      </c>
      <c r="C346" s="16" t="s">
        <v>79</v>
      </c>
      <c r="D346" s="12">
        <v>1.75E-3</v>
      </c>
      <c r="E346" s="12">
        <v>0.33600000000000002</v>
      </c>
      <c r="F346" s="13">
        <v>1.6799999999999999E-2</v>
      </c>
      <c r="G346" t="str">
        <f t="shared" si="5"/>
        <v xml:space="preserve">Polychlorinated Biphenyls, NOS </v>
      </c>
    </row>
    <row r="347" spans="1:7" x14ac:dyDescent="0.25">
      <c r="A347" s="11" t="s">
        <v>1890</v>
      </c>
      <c r="B347" s="21" t="s">
        <v>1891</v>
      </c>
      <c r="C347" s="16" t="s">
        <v>79</v>
      </c>
      <c r="D347" s="12">
        <v>0.217</v>
      </c>
      <c r="E347" s="12">
        <v>41.6</v>
      </c>
      <c r="F347" s="13">
        <v>2.08</v>
      </c>
      <c r="G347" t="str">
        <f t="shared" si="5"/>
        <v xml:space="preserve">Ponceau 3R </v>
      </c>
    </row>
    <row r="348" spans="1:7" x14ac:dyDescent="0.25">
      <c r="A348" s="11" t="s">
        <v>1892</v>
      </c>
      <c r="B348" s="12" t="s">
        <v>731</v>
      </c>
      <c r="C348" s="16" t="s">
        <v>79</v>
      </c>
      <c r="D348" s="12">
        <v>0.76900000000000002</v>
      </c>
      <c r="E348" s="12">
        <v>148</v>
      </c>
      <c r="F348" s="13">
        <v>7.38</v>
      </c>
      <c r="G348" t="str">
        <f t="shared" si="5"/>
        <v xml:space="preserve">Ponceau MX </v>
      </c>
    </row>
    <row r="349" spans="1:7" x14ac:dyDescent="0.25">
      <c r="A349" s="11" t="s">
        <v>1893</v>
      </c>
      <c r="B349" s="21" t="s">
        <v>1894</v>
      </c>
      <c r="C349" s="16" t="s">
        <v>79</v>
      </c>
      <c r="D349" s="12">
        <v>7.1399999999999996E-3</v>
      </c>
      <c r="E349" s="12">
        <v>1.37</v>
      </c>
      <c r="F349" s="13">
        <v>6.8500000000000005E-2</v>
      </c>
      <c r="G349" t="str">
        <f t="shared" si="5"/>
        <v xml:space="preserve">Potassium Bromate </v>
      </c>
    </row>
    <row r="350" spans="1:7" x14ac:dyDescent="0.25">
      <c r="A350" s="11" t="s">
        <v>1895</v>
      </c>
      <c r="B350" s="12" t="s">
        <v>1896</v>
      </c>
      <c r="C350" s="16" t="s">
        <v>79</v>
      </c>
      <c r="D350" s="12">
        <v>2.5000000000000001E-4</v>
      </c>
      <c r="E350" s="12">
        <v>4.8000000000000001E-2</v>
      </c>
      <c r="F350" s="13">
        <v>2.3999999999999998E-3</v>
      </c>
      <c r="G350" t="str">
        <f t="shared" si="5"/>
        <v xml:space="preserve">Procarbazine </v>
      </c>
    </row>
    <row r="351" spans="1:7" x14ac:dyDescent="0.25">
      <c r="A351" s="11" t="s">
        <v>1897</v>
      </c>
      <c r="B351" s="12" t="s">
        <v>1898</v>
      </c>
      <c r="C351" s="16" t="s">
        <v>79</v>
      </c>
      <c r="D351" s="12">
        <v>2.9399999999999999E-4</v>
      </c>
      <c r="E351" s="12">
        <v>5.6399999999999999E-2</v>
      </c>
      <c r="F351" s="13">
        <v>2.82E-3</v>
      </c>
      <c r="G351" t="str">
        <f t="shared" si="5"/>
        <v xml:space="preserve">Procarbazine Hydrochloride </v>
      </c>
    </row>
    <row r="352" spans="1:7" x14ac:dyDescent="0.25">
      <c r="A352" s="11" t="s">
        <v>1899</v>
      </c>
      <c r="B352" s="12" t="s">
        <v>94</v>
      </c>
      <c r="C352" s="12" t="s">
        <v>74</v>
      </c>
      <c r="D352" s="12">
        <v>3000</v>
      </c>
      <c r="E352" s="12">
        <v>394</v>
      </c>
      <c r="F352" s="13">
        <v>19.7</v>
      </c>
      <c r="G352" t="str">
        <f t="shared" si="5"/>
        <v xml:space="preserve">Propylene </v>
      </c>
    </row>
    <row r="353" spans="1:7" x14ac:dyDescent="0.25">
      <c r="A353" s="11" t="s">
        <v>1900</v>
      </c>
      <c r="B353" s="12" t="s">
        <v>1901</v>
      </c>
      <c r="C353" s="12" t="s">
        <v>74</v>
      </c>
      <c r="D353" s="12">
        <v>28.5</v>
      </c>
      <c r="E353" s="12">
        <v>3.75</v>
      </c>
      <c r="F353" s="13">
        <v>0.187</v>
      </c>
      <c r="G353" t="str">
        <f t="shared" si="5"/>
        <v xml:space="preserve">Propylene Glycol </v>
      </c>
    </row>
    <row r="354" spans="1:7" x14ac:dyDescent="0.25">
      <c r="A354" s="11" t="s">
        <v>1902</v>
      </c>
      <c r="B354" s="12" t="s">
        <v>934</v>
      </c>
      <c r="C354" s="12" t="s">
        <v>74</v>
      </c>
      <c r="D354" s="12">
        <v>0.27600000000000002</v>
      </c>
      <c r="E354" s="12">
        <v>3.6299999999999999E-2</v>
      </c>
      <c r="F354" s="13">
        <v>1.81E-3</v>
      </c>
      <c r="G354" t="str">
        <f t="shared" si="5"/>
        <v xml:space="preserve">Propylene Glycol Dinitrate </v>
      </c>
    </row>
    <row r="355" spans="1:7" x14ac:dyDescent="0.25">
      <c r="A355" s="11" t="s">
        <v>1903</v>
      </c>
      <c r="B355" s="12" t="s">
        <v>252</v>
      </c>
      <c r="C355" s="12" t="s">
        <v>74</v>
      </c>
      <c r="D355" s="12">
        <v>7000</v>
      </c>
      <c r="E355" s="12">
        <v>920</v>
      </c>
      <c r="F355" s="13">
        <v>46</v>
      </c>
      <c r="G355" t="str">
        <f t="shared" si="5"/>
        <v xml:space="preserve">Propylene glycol monomethyl ether </v>
      </c>
    </row>
    <row r="356" spans="1:7" x14ac:dyDescent="0.25">
      <c r="A356" s="11" t="s">
        <v>1904</v>
      </c>
      <c r="B356" s="12" t="s">
        <v>1072</v>
      </c>
      <c r="C356" s="16" t="s">
        <v>79</v>
      </c>
      <c r="D356" s="12">
        <v>0.27</v>
      </c>
      <c r="E356" s="12">
        <v>51.8</v>
      </c>
      <c r="F356" s="13">
        <v>2.59</v>
      </c>
      <c r="G356" t="str">
        <f t="shared" si="5"/>
        <v xml:space="preserve">Propylene oxide </v>
      </c>
    </row>
    <row r="357" spans="1:7" x14ac:dyDescent="0.25">
      <c r="A357" s="11" t="s">
        <v>1905</v>
      </c>
      <c r="B357" s="12" t="s">
        <v>1906</v>
      </c>
      <c r="C357" s="16" t="s">
        <v>79</v>
      </c>
      <c r="D357" s="12">
        <v>3.4499999999999999E-3</v>
      </c>
      <c r="E357" s="12">
        <v>0.66200000000000003</v>
      </c>
      <c r="F357" s="13">
        <v>3.3099999999999997E-2</v>
      </c>
      <c r="G357" t="str">
        <f t="shared" si="5"/>
        <v xml:space="preserve">Propylthiouracil </v>
      </c>
    </row>
    <row r="358" spans="1:7" x14ac:dyDescent="0.25">
      <c r="A358" s="11" t="s">
        <v>1907</v>
      </c>
      <c r="B358" s="12" t="s">
        <v>198</v>
      </c>
      <c r="C358" s="12" t="s">
        <v>74</v>
      </c>
      <c r="D358" s="12">
        <v>221</v>
      </c>
      <c r="E358" s="12">
        <v>29</v>
      </c>
      <c r="F358" s="13">
        <v>1.45</v>
      </c>
      <c r="G358" t="str">
        <f t="shared" si="5"/>
        <v xml:space="preserve">p-Xylene </v>
      </c>
    </row>
    <row r="359" spans="1:7" x14ac:dyDescent="0.25">
      <c r="A359" s="11" t="s">
        <v>1908</v>
      </c>
      <c r="B359" s="12" t="s">
        <v>1909</v>
      </c>
      <c r="C359" s="12" t="s">
        <v>74</v>
      </c>
      <c r="D359" s="12">
        <v>0.03</v>
      </c>
      <c r="E359" s="12">
        <v>3.9399999999999999E-3</v>
      </c>
      <c r="F359" s="13">
        <v>1.9699999999999999E-4</v>
      </c>
      <c r="G359" t="str">
        <f t="shared" si="5"/>
        <v>Refractory Ceramic Fibers (fibers/cm3)</v>
      </c>
    </row>
    <row r="360" spans="1:7" x14ac:dyDescent="0.25">
      <c r="A360" s="11" t="s">
        <v>1910</v>
      </c>
      <c r="B360" s="12" t="s">
        <v>1911</v>
      </c>
      <c r="C360" s="16" t="s">
        <v>79</v>
      </c>
      <c r="D360" s="12">
        <v>3.2299999999999999E-4</v>
      </c>
      <c r="E360" s="12">
        <v>6.2E-2</v>
      </c>
      <c r="F360" s="13">
        <v>3.0999999999999999E-3</v>
      </c>
      <c r="G360" t="str">
        <f t="shared" si="5"/>
        <v xml:space="preserve">Reserpine </v>
      </c>
    </row>
    <row r="361" spans="1:7" x14ac:dyDescent="0.25">
      <c r="A361" s="11" t="s">
        <v>1912</v>
      </c>
      <c r="B361" s="12" t="s">
        <v>1913</v>
      </c>
      <c r="C361" s="16" t="s">
        <v>79</v>
      </c>
      <c r="D361" s="12">
        <v>1.5900000000000001E-2</v>
      </c>
      <c r="E361" s="12">
        <v>3.05</v>
      </c>
      <c r="F361" s="13">
        <v>0.153</v>
      </c>
      <c r="G361" t="str">
        <f t="shared" si="5"/>
        <v xml:space="preserve">Safrole </v>
      </c>
    </row>
    <row r="362" spans="1:7" x14ac:dyDescent="0.25">
      <c r="A362" s="15" t="s">
        <v>1914</v>
      </c>
      <c r="B362" s="16" t="s">
        <v>1915</v>
      </c>
      <c r="C362" s="16" t="s">
        <v>74</v>
      </c>
      <c r="D362" s="16">
        <v>20</v>
      </c>
      <c r="E362" s="16">
        <v>2.63</v>
      </c>
      <c r="F362" s="17">
        <v>0.13100000000000001</v>
      </c>
      <c r="G362" t="str">
        <f t="shared" si="5"/>
        <v xml:space="preserve">Selenium &amp; Selenium Compounds (other than Hydrogen Selenide) </v>
      </c>
    </row>
    <row r="363" spans="1:7" x14ac:dyDescent="0.25">
      <c r="A363" s="15" t="s">
        <v>1916</v>
      </c>
      <c r="B363" s="16" t="s">
        <v>1917</v>
      </c>
      <c r="C363" s="16" t="s">
        <v>79</v>
      </c>
      <c r="D363" s="16">
        <v>0.04</v>
      </c>
      <c r="E363" s="16">
        <v>7.68</v>
      </c>
      <c r="F363" s="17">
        <v>0.38400000000000001</v>
      </c>
      <c r="G363" t="str">
        <f t="shared" si="5"/>
        <v xml:space="preserve">Short-chain (C10-13) chlorinated paraffins </v>
      </c>
    </row>
    <row r="364" spans="1:7" x14ac:dyDescent="0.25">
      <c r="A364" s="11" t="s">
        <v>1918</v>
      </c>
      <c r="B364" s="12" t="s">
        <v>1919</v>
      </c>
      <c r="C364" s="12" t="s">
        <v>74</v>
      </c>
      <c r="D364" s="12">
        <v>3</v>
      </c>
      <c r="E364" s="12">
        <v>0.39400000000000002</v>
      </c>
      <c r="F364" s="13">
        <v>1.9699999999999999E-2</v>
      </c>
      <c r="G364" t="str">
        <f t="shared" si="5"/>
        <v xml:space="preserve">Silica (crystalline, Respirable) </v>
      </c>
    </row>
    <row r="365" spans="1:7" x14ac:dyDescent="0.25">
      <c r="A365" s="15" t="s">
        <v>1920</v>
      </c>
      <c r="B365" s="16" t="s">
        <v>457</v>
      </c>
      <c r="C365" s="16" t="s">
        <v>1577</v>
      </c>
      <c r="D365" s="16">
        <v>8</v>
      </c>
      <c r="E365" s="16">
        <v>1.7500000000000002E-2</v>
      </c>
      <c r="F365" s="17">
        <v>8.7600000000000004E-4</v>
      </c>
      <c r="G365" t="str">
        <f t="shared" si="5"/>
        <v xml:space="preserve">Sodium Hydroxide </v>
      </c>
    </row>
    <row r="366" spans="1:7" x14ac:dyDescent="0.25">
      <c r="A366" s="24" t="s">
        <v>1921</v>
      </c>
      <c r="B366" s="16" t="s">
        <v>1922</v>
      </c>
      <c r="C366" s="16" t="s">
        <v>1577</v>
      </c>
      <c r="D366" s="16">
        <v>120</v>
      </c>
      <c r="E366" s="16">
        <v>0.26300000000000001</v>
      </c>
      <c r="F366" s="17">
        <v>1.3100000000000001E-2</v>
      </c>
      <c r="G366" t="str">
        <f t="shared" si="5"/>
        <v>Sodium Sulfate</v>
      </c>
    </row>
    <row r="367" spans="1:7" x14ac:dyDescent="0.25">
      <c r="A367" s="24" t="s">
        <v>1923</v>
      </c>
      <c r="B367" s="16" t="s">
        <v>1924</v>
      </c>
      <c r="C367" s="16" t="s">
        <v>79</v>
      </c>
      <c r="D367" s="16">
        <v>1E-4</v>
      </c>
      <c r="E367" s="16">
        <v>1.9199999999999998E-2</v>
      </c>
      <c r="F367" s="17">
        <v>9.59E-4</v>
      </c>
      <c r="G367" t="str">
        <f t="shared" si="5"/>
        <v>Sterigmatocystin</v>
      </c>
    </row>
    <row r="368" spans="1:7" x14ac:dyDescent="0.25">
      <c r="A368" s="24" t="s">
        <v>1925</v>
      </c>
      <c r="B368" s="16" t="s">
        <v>1926</v>
      </c>
      <c r="C368" s="16" t="s">
        <v>79</v>
      </c>
      <c r="D368" s="16">
        <v>3.2299999999999999E-5</v>
      </c>
      <c r="E368" s="16">
        <v>6.1999999999999998E-3</v>
      </c>
      <c r="F368" s="17">
        <v>3.1E-4</v>
      </c>
      <c r="G368" t="str">
        <f t="shared" si="5"/>
        <v>Streptozotocin</v>
      </c>
    </row>
    <row r="369" spans="1:7" x14ac:dyDescent="0.25">
      <c r="A369" s="24" t="s">
        <v>87</v>
      </c>
      <c r="B369" s="16" t="s">
        <v>132</v>
      </c>
      <c r="C369" s="16" t="s">
        <v>74</v>
      </c>
      <c r="D369" s="16">
        <v>900</v>
      </c>
      <c r="E369" s="16">
        <v>118</v>
      </c>
      <c r="F369" s="17">
        <v>5.91</v>
      </c>
      <c r="G369" t="str">
        <f t="shared" si="5"/>
        <v xml:space="preserve">Styrene </v>
      </c>
    </row>
    <row r="370" spans="1:7" x14ac:dyDescent="0.25">
      <c r="A370" s="24" t="s">
        <v>1927</v>
      </c>
      <c r="B370" s="16" t="s">
        <v>1355</v>
      </c>
      <c r="C370" s="16" t="s">
        <v>79</v>
      </c>
      <c r="D370" s="16">
        <v>2.1700000000000001E-2</v>
      </c>
      <c r="E370" s="16">
        <v>4.16</v>
      </c>
      <c r="F370" s="17">
        <v>0.20799999999999999</v>
      </c>
      <c r="G370" t="str">
        <f t="shared" si="5"/>
        <v>Styrene Oxide</v>
      </c>
    </row>
    <row r="371" spans="1:7" x14ac:dyDescent="0.25">
      <c r="A371" s="24" t="s">
        <v>1928</v>
      </c>
      <c r="B371" s="16" t="s">
        <v>1929</v>
      </c>
      <c r="C371" s="16" t="s">
        <v>79</v>
      </c>
      <c r="D371" s="16">
        <v>1.8499999999999999E-2</v>
      </c>
      <c r="E371" s="16">
        <v>3.55</v>
      </c>
      <c r="F371" s="17">
        <v>0.17799999999999999</v>
      </c>
      <c r="G371" t="str">
        <f t="shared" si="5"/>
        <v>Sulfallate</v>
      </c>
    </row>
    <row r="372" spans="1:7" x14ac:dyDescent="0.25">
      <c r="A372" s="24" t="s">
        <v>1930</v>
      </c>
      <c r="B372" s="22" t="s">
        <v>1931</v>
      </c>
      <c r="C372" s="16" t="s">
        <v>1577</v>
      </c>
      <c r="D372" s="16">
        <v>660</v>
      </c>
      <c r="E372" s="16">
        <v>1.45</v>
      </c>
      <c r="F372" s="17">
        <v>0.45700000000000002</v>
      </c>
      <c r="G372" t="str">
        <f t="shared" si="5"/>
        <v>Sulfur dioxide</v>
      </c>
    </row>
    <row r="373" spans="1:7" x14ac:dyDescent="0.25">
      <c r="A373" s="24" t="s">
        <v>1932</v>
      </c>
      <c r="B373" s="16" t="s">
        <v>1933</v>
      </c>
      <c r="C373" s="16" t="s">
        <v>74</v>
      </c>
      <c r="D373" s="16">
        <v>0.7</v>
      </c>
      <c r="E373" s="16">
        <v>9.1999999999999998E-2</v>
      </c>
      <c r="F373" s="17">
        <v>4.5999999999999999E-3</v>
      </c>
      <c r="G373" t="str">
        <f t="shared" si="5"/>
        <v>Sulfur Mustard</v>
      </c>
    </row>
    <row r="374" spans="1:7" x14ac:dyDescent="0.25">
      <c r="A374" s="24" t="s">
        <v>1934</v>
      </c>
      <c r="B374" s="16" t="s">
        <v>1129</v>
      </c>
      <c r="C374" s="16" t="s">
        <v>74</v>
      </c>
      <c r="D374" s="16">
        <v>1</v>
      </c>
      <c r="E374" s="16">
        <v>0.13100000000000001</v>
      </c>
      <c r="F374" s="17">
        <v>6.5700000000000003E-3</v>
      </c>
      <c r="G374" t="str">
        <f t="shared" si="5"/>
        <v>Sulfuric Acid</v>
      </c>
    </row>
    <row r="375" spans="1:7" x14ac:dyDescent="0.25">
      <c r="A375" s="24" t="s">
        <v>1935</v>
      </c>
      <c r="B375" s="16" t="s">
        <v>1936</v>
      </c>
      <c r="C375" s="16" t="s">
        <v>74</v>
      </c>
      <c r="D375" s="16">
        <v>6</v>
      </c>
      <c r="E375" s="16">
        <v>0.78900000000000003</v>
      </c>
      <c r="F375" s="17">
        <v>3.9399999999999998E-2</v>
      </c>
      <c r="G375" t="str">
        <f t="shared" si="5"/>
        <v>Tetrabromodiphenyl Ether</v>
      </c>
    </row>
    <row r="376" spans="1:7" x14ac:dyDescent="0.25">
      <c r="A376" s="24" t="s">
        <v>1937</v>
      </c>
      <c r="B376" s="16" t="s">
        <v>1938</v>
      </c>
      <c r="C376" s="16" t="s">
        <v>79</v>
      </c>
      <c r="D376" s="16">
        <v>5.8799999999999998E-4</v>
      </c>
      <c r="E376" s="16">
        <v>0.113</v>
      </c>
      <c r="F376" s="17">
        <v>5.64E-3</v>
      </c>
      <c r="G376" t="str">
        <f t="shared" si="5"/>
        <v>Thioacetamide</v>
      </c>
    </row>
    <row r="377" spans="1:7" x14ac:dyDescent="0.25">
      <c r="A377" s="24" t="s">
        <v>1939</v>
      </c>
      <c r="B377" s="16" t="s">
        <v>1940</v>
      </c>
      <c r="C377" s="16" t="s">
        <v>79</v>
      </c>
      <c r="D377" s="16">
        <v>4.7600000000000003E-2</v>
      </c>
      <c r="E377" s="16">
        <v>9.1300000000000008</v>
      </c>
      <c r="F377" s="17">
        <v>0.45700000000000002</v>
      </c>
      <c r="G377" t="str">
        <f t="shared" si="5"/>
        <v>Thiourea</v>
      </c>
    </row>
    <row r="378" spans="1:7" x14ac:dyDescent="0.25">
      <c r="A378" s="24" t="s">
        <v>1941</v>
      </c>
      <c r="B378" s="16" t="s">
        <v>1085</v>
      </c>
      <c r="C378" s="16" t="s">
        <v>74</v>
      </c>
      <c r="D378" s="16">
        <v>0.1</v>
      </c>
      <c r="E378" s="16">
        <v>1.3100000000000001E-2</v>
      </c>
      <c r="F378" s="17">
        <v>6.5700000000000003E-3</v>
      </c>
      <c r="G378" t="str">
        <f t="shared" si="5"/>
        <v>Titanium Tetrachloride</v>
      </c>
    </row>
    <row r="379" spans="1:7" x14ac:dyDescent="0.25">
      <c r="A379" s="24" t="s">
        <v>82</v>
      </c>
      <c r="B379" s="16" t="s">
        <v>42</v>
      </c>
      <c r="C379" s="16" t="s">
        <v>74</v>
      </c>
      <c r="D379" s="16">
        <v>5000</v>
      </c>
      <c r="E379" s="16">
        <v>657</v>
      </c>
      <c r="F379" s="17">
        <v>32.9</v>
      </c>
      <c r="G379" t="str">
        <f t="shared" si="5"/>
        <v xml:space="preserve">Toluene </v>
      </c>
    </row>
    <row r="380" spans="1:7" x14ac:dyDescent="0.25">
      <c r="A380" s="24" t="s">
        <v>1942</v>
      </c>
      <c r="B380" s="16" t="s">
        <v>1943</v>
      </c>
      <c r="C380" s="16" t="s">
        <v>74</v>
      </c>
      <c r="D380" s="16">
        <v>7.0000000000000007E-2</v>
      </c>
      <c r="E380" s="16">
        <v>9.1999999999999998E-3</v>
      </c>
      <c r="F380" s="17">
        <v>4.6000000000000001E-4</v>
      </c>
      <c r="G380" t="str">
        <f t="shared" si="5"/>
        <v>Toluene-diisocyanates</v>
      </c>
    </row>
    <row r="381" spans="1:7" x14ac:dyDescent="0.25">
      <c r="A381" s="24" t="s">
        <v>1944</v>
      </c>
      <c r="B381" s="16" t="s">
        <v>862</v>
      </c>
      <c r="C381" s="16" t="s">
        <v>74</v>
      </c>
      <c r="D381" s="16">
        <v>7.0000000000000007E-2</v>
      </c>
      <c r="E381" s="16">
        <v>9.1999999999999998E-3</v>
      </c>
      <c r="F381" s="17">
        <v>4.6000000000000001E-4</v>
      </c>
      <c r="G381" t="str">
        <f t="shared" si="5"/>
        <v>Toluene-2,4-diisocyanate</v>
      </c>
    </row>
    <row r="382" spans="1:7" x14ac:dyDescent="0.25">
      <c r="A382" s="24" t="s">
        <v>1945</v>
      </c>
      <c r="B382" s="16" t="s">
        <v>1946</v>
      </c>
      <c r="C382" s="16" t="s">
        <v>74</v>
      </c>
      <c r="D382" s="16">
        <v>7.0000000000000007E-2</v>
      </c>
      <c r="E382" s="16">
        <v>9.1999999999999998E-3</v>
      </c>
      <c r="F382" s="17">
        <v>4.6000000000000001E-4</v>
      </c>
      <c r="G382" t="str">
        <f t="shared" si="5"/>
        <v>Toluene-2,6-diisocyanate</v>
      </c>
    </row>
    <row r="383" spans="1:7" x14ac:dyDescent="0.25">
      <c r="A383" s="24" t="s">
        <v>1947</v>
      </c>
      <c r="B383" s="16" t="s">
        <v>1246</v>
      </c>
      <c r="C383" s="16" t="s">
        <v>79</v>
      </c>
      <c r="D383" s="16">
        <v>2.9399999999999999E-3</v>
      </c>
      <c r="E383" s="16">
        <v>0.56399999999999995</v>
      </c>
      <c r="F383" s="17">
        <v>2.8199999999999999E-2</v>
      </c>
      <c r="G383" t="str">
        <f t="shared" si="5"/>
        <v>Toxaphene</v>
      </c>
    </row>
    <row r="384" spans="1:7" x14ac:dyDescent="0.25">
      <c r="A384" s="24" t="s">
        <v>1948</v>
      </c>
      <c r="B384" s="16" t="s">
        <v>1949</v>
      </c>
      <c r="C384" s="16" t="s">
        <v>74</v>
      </c>
      <c r="D384" s="16">
        <v>807</v>
      </c>
      <c r="E384" s="16">
        <v>106</v>
      </c>
      <c r="F384" s="17">
        <v>5.3</v>
      </c>
      <c r="G384" t="str">
        <f t="shared" si="5"/>
        <v>Trans-1,2-dichloroethene</v>
      </c>
    </row>
    <row r="385" spans="1:7" x14ac:dyDescent="0.25">
      <c r="A385" t="s">
        <v>1950</v>
      </c>
      <c r="B385" s="16" t="s">
        <v>832</v>
      </c>
      <c r="C385" s="16" t="s">
        <v>79</v>
      </c>
      <c r="D385" s="16">
        <v>7.6899999999999998E-3</v>
      </c>
      <c r="E385" s="16">
        <v>1.48</v>
      </c>
      <c r="F385" s="17">
        <v>7.3800000000000004E-2</v>
      </c>
      <c r="G385" t="str">
        <f t="shared" si="5"/>
        <v>Trans-2[(dimethylamino)-methylimino]-5-[2-(5­nitro-2-furyl)-vinyl]-1,3,4-oxadiazole</v>
      </c>
    </row>
    <row r="386" spans="1:7" x14ac:dyDescent="0.25">
      <c r="A386" s="24" t="s">
        <v>1219</v>
      </c>
      <c r="B386" s="16" t="s">
        <v>1218</v>
      </c>
      <c r="C386" s="16" t="s">
        <v>79</v>
      </c>
      <c r="D386" s="16">
        <v>0.5</v>
      </c>
      <c r="E386" s="16">
        <v>95.9</v>
      </c>
      <c r="F386" s="17">
        <v>4.8</v>
      </c>
      <c r="G386" t="str">
        <f t="shared" si="5"/>
        <v>Trichloroethylene</v>
      </c>
    </row>
    <row r="387" spans="1:7" x14ac:dyDescent="0.25">
      <c r="A387" s="24" t="s">
        <v>382</v>
      </c>
      <c r="B387" s="16" t="s">
        <v>381</v>
      </c>
      <c r="C387" s="16" t="s">
        <v>74</v>
      </c>
      <c r="D387" s="16">
        <v>200</v>
      </c>
      <c r="E387" s="16">
        <v>26.3</v>
      </c>
      <c r="F387" s="17">
        <v>1.31</v>
      </c>
      <c r="G387" t="str">
        <f t="shared" ref="G387:G397" si="6">A387</f>
        <v>Triethylamine</v>
      </c>
    </row>
    <row r="388" spans="1:7" x14ac:dyDescent="0.25">
      <c r="A388" s="24" t="s">
        <v>1951</v>
      </c>
      <c r="B388" s="16" t="s">
        <v>1952</v>
      </c>
      <c r="C388" s="16" t="s">
        <v>79</v>
      </c>
      <c r="D388" s="16">
        <v>2.9399999999999999E-4</v>
      </c>
      <c r="E388" s="16">
        <v>5.6399999999999999E-2</v>
      </c>
      <c r="F388" s="17">
        <v>2.82E-3</v>
      </c>
      <c r="G388" t="str">
        <f t="shared" si="6"/>
        <v>Tris-(1-Aziridinyl)phosphine sulfide</v>
      </c>
    </row>
    <row r="389" spans="1:7" x14ac:dyDescent="0.25">
      <c r="A389" s="24" t="s">
        <v>1953</v>
      </c>
      <c r="B389" s="16" t="s">
        <v>1954</v>
      </c>
      <c r="C389" s="16" t="s">
        <v>79</v>
      </c>
      <c r="D389" s="16">
        <v>1.5200000000000001E-3</v>
      </c>
      <c r="E389" s="16">
        <v>0.29199999999999998</v>
      </c>
      <c r="F389" s="17">
        <v>1.46E-2</v>
      </c>
      <c r="G389" t="str">
        <f t="shared" si="6"/>
        <v>Tris(2,3-dibromopropyl)phosphate</v>
      </c>
    </row>
    <row r="390" spans="1:7" x14ac:dyDescent="0.25">
      <c r="A390" s="24" t="s">
        <v>1955</v>
      </c>
      <c r="B390" s="16" t="s">
        <v>1956</v>
      </c>
      <c r="C390" s="16" t="s">
        <v>79</v>
      </c>
      <c r="D390" s="16">
        <v>1.35E-4</v>
      </c>
      <c r="E390" s="16">
        <v>2.5899999999999999E-2</v>
      </c>
      <c r="F390" s="17">
        <v>1.2999999999999999E-3</v>
      </c>
      <c r="G390" t="str">
        <f t="shared" si="6"/>
        <v>Tryptophan-P-1</v>
      </c>
    </row>
    <row r="391" spans="1:7" x14ac:dyDescent="0.25">
      <c r="A391" s="24" t="s">
        <v>1957</v>
      </c>
      <c r="B391" s="16" t="s">
        <v>1958</v>
      </c>
      <c r="C391" s="16" t="s">
        <v>79</v>
      </c>
      <c r="D391" s="16">
        <v>1.1000000000000001E-3</v>
      </c>
      <c r="E391" s="16">
        <v>0.21099999999999999</v>
      </c>
      <c r="F391" s="17">
        <v>1.06E-2</v>
      </c>
      <c r="G391" t="str">
        <f t="shared" si="6"/>
        <v>Tryptophan-P-2</v>
      </c>
    </row>
    <row r="392" spans="1:7" x14ac:dyDescent="0.25">
      <c r="A392" s="24" t="s">
        <v>1959</v>
      </c>
      <c r="B392" s="16" t="s">
        <v>1960</v>
      </c>
      <c r="C392" s="16" t="s">
        <v>74</v>
      </c>
      <c r="D392" s="16">
        <v>0.2</v>
      </c>
      <c r="E392" s="16">
        <v>2.63E-2</v>
      </c>
      <c r="F392" s="17">
        <v>1.31E-3</v>
      </c>
      <c r="G392" t="str">
        <f t="shared" si="6"/>
        <v>Vanadium</v>
      </c>
    </row>
    <row r="393" spans="1:7" x14ac:dyDescent="0.25">
      <c r="A393" s="24" t="s">
        <v>1961</v>
      </c>
      <c r="B393" s="16" t="s">
        <v>465</v>
      </c>
      <c r="C393" s="16" t="s">
        <v>1577</v>
      </c>
      <c r="D393" s="16">
        <v>30</v>
      </c>
      <c r="E393" s="16">
        <v>6.5699999999999995E-2</v>
      </c>
      <c r="F393" s="17">
        <v>3.29E-3</v>
      </c>
      <c r="G393" t="str">
        <f t="shared" si="6"/>
        <v>Vanadium Pentoxide</v>
      </c>
    </row>
    <row r="394" spans="1:7" x14ac:dyDescent="0.25">
      <c r="A394" s="24" t="s">
        <v>256</v>
      </c>
      <c r="B394" s="16" t="s">
        <v>128</v>
      </c>
      <c r="C394" s="16" t="s">
        <v>74</v>
      </c>
      <c r="D394" s="16">
        <v>200</v>
      </c>
      <c r="E394" s="16">
        <v>26.3</v>
      </c>
      <c r="F394" s="17">
        <v>1.31</v>
      </c>
      <c r="G394" t="str">
        <f t="shared" si="6"/>
        <v>Vinyl acetate</v>
      </c>
    </row>
    <row r="395" spans="1:7" x14ac:dyDescent="0.25">
      <c r="A395" s="24" t="s">
        <v>1962</v>
      </c>
      <c r="B395" s="16" t="s">
        <v>870</v>
      </c>
      <c r="C395" s="16" t="s">
        <v>74</v>
      </c>
      <c r="D395" s="16">
        <v>3</v>
      </c>
      <c r="E395" s="16">
        <v>0.39400000000000002</v>
      </c>
      <c r="F395" s="17">
        <v>1.97E-3</v>
      </c>
      <c r="G395" t="str">
        <f t="shared" si="6"/>
        <v>Vinyl Bromide</v>
      </c>
    </row>
    <row r="396" spans="1:7" x14ac:dyDescent="0.25">
      <c r="A396" s="24" t="s">
        <v>1963</v>
      </c>
      <c r="B396" s="16" t="s">
        <v>1039</v>
      </c>
      <c r="C396" s="16" t="s">
        <v>79</v>
      </c>
      <c r="D396" s="16">
        <v>1.2800000000000001E-2</v>
      </c>
      <c r="E396" s="16">
        <v>2.46</v>
      </c>
      <c r="F396" s="17">
        <v>0.123</v>
      </c>
      <c r="G396" t="str">
        <f t="shared" si="6"/>
        <v xml:space="preserve">Vinyl Chloride </v>
      </c>
    </row>
    <row r="397" spans="1:7" x14ac:dyDescent="0.25">
      <c r="A397" s="24" t="s">
        <v>1964</v>
      </c>
      <c r="B397" s="16" t="s">
        <v>483</v>
      </c>
      <c r="C397" s="16" t="s">
        <v>74</v>
      </c>
      <c r="D397" s="16">
        <v>221</v>
      </c>
      <c r="E397" s="16">
        <v>29</v>
      </c>
      <c r="F397" s="17">
        <v>1.45</v>
      </c>
      <c r="G397" t="str">
        <f t="shared" si="6"/>
        <v xml:space="preserve">Xylenes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EcologyLenzTests - MEDIAN</vt:lpstr>
      <vt:lpstr>HAP-TAP Median</vt:lpstr>
      <vt:lpstr>EcologyLenzTests - MAXIMUM</vt:lpstr>
      <vt:lpstr>HAP-TAP Maximum</vt:lpstr>
      <vt:lpstr>Comparison</vt:lpstr>
      <vt:lpstr>HAPList</vt:lpstr>
      <vt:lpstr>TAPList</vt:lpstr>
    </vt:vector>
  </TitlesOfParts>
  <Company>ENVIRON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rbellasio</cp:lastModifiedBy>
  <cp:lastPrinted>2019-06-28T14:49:37Z</cp:lastPrinted>
  <dcterms:created xsi:type="dcterms:W3CDTF">2013-07-11T20:13:35Z</dcterms:created>
  <dcterms:modified xsi:type="dcterms:W3CDTF">2020-03-12T09:06:28Z</dcterms:modified>
</cp:coreProperties>
</file>